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vasyasilin/Downloads/"/>
    </mc:Choice>
  </mc:AlternateContent>
  <xr:revisionPtr revIDLastSave="0" documentId="13_ncr:1_{CB40A46F-D4DE-2548-B52C-E0FFFDBA5F1B}" xr6:coauthVersionLast="47" xr6:coauthVersionMax="47" xr10:uidLastSave="{00000000-0000-0000-0000-000000000000}"/>
  <bookViews>
    <workbookView xWindow="0" yWindow="600" windowWidth="23200" windowHeight="14380" tabRatio="500" xr2:uid="{00000000-000D-0000-FFFF-FFFF00000000}"/>
  </bookViews>
  <sheets>
    <sheet name="Инструкция" sheetId="1" r:id="rId1"/>
    <sheet name="Справочники" sheetId="2" r:id="rId2"/>
    <sheet name="Реестр оборудования" sheetId="3" r:id="rId3"/>
    <sheet name="График план-факт" sheetId="4" r:id="rId4"/>
    <sheet name="Дашборд" sheetId="5" r:id="rId5"/>
    <sheet name="_E_TOIR_IMPORT" sheetId="6" state="hidden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3" authorId="0" shapeId="0" xr:uid="{00000000-0006-0000-0200-000001000000}">
      <text>
        <r>
          <rPr>
            <sz val="10"/>
            <rFont val="Arial"/>
            <family val="2"/>
          </rPr>
          <t>Обязательное поле при загрузке в систему e-toir: строка без наименования оборудования не будет импортирована.</t>
        </r>
      </text>
    </comment>
    <comment ref="D3" authorId="0" shapeId="0" xr:uid="{00000000-0006-0000-0200-000002000000}">
      <text>
        <r>
          <rPr>
            <sz val="10"/>
            <rFont val="Arial"/>
            <family val="2"/>
          </rPr>
          <t>Обязательное поле при загрузке в систему e-toir.
Одна строка – одна локация. Система создаст справочник локаций по уникальным значениям этой колонки, поэтому пишите название одинаково: «Цех 1», а не «цех №1» и «Цех 1 » вперемешку.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N1" authorId="0" shapeId="0" xr:uid="{00000000-0006-0000-0300-000001000000}">
      <text>
        <r>
          <rPr>
            <sz val="10"/>
            <color rgb="FF000000"/>
            <rFont val="Arial"/>
            <family val="2"/>
          </rPr>
          <t xml:space="preserve">Впишите сюда год графика, например 2027.
</t>
        </r>
        <r>
          <rPr>
            <sz val="10"/>
            <color rgb="FF000000"/>
            <rFont val="Arial"/>
            <family val="2"/>
          </rPr>
          <t>Заголовок слева соберется автоматически. Год нужен и системе e-toir: по нему месяцы Янв–Дек превращаются в конкретные даты.</t>
        </r>
      </text>
    </comment>
  </commentList>
</comments>
</file>

<file path=xl/sharedStrings.xml><?xml version="1.0" encoding="utf-8"?>
<sst xmlns="http://schemas.openxmlformats.org/spreadsheetml/2006/main" count="343" uniqueCount="174">
  <si>
    <t>ГОДОВОЙ ГРАФИК ППР ОБОРУДОВАНИЯ — ИНСТРУКЦИЯ ПО РАБОТЕ С ШАБЛОНОМ</t>
  </si>
  <si>
    <t>Порядок работы</t>
  </si>
  <si>
    <t>1. Реестр оборудования</t>
  </si>
  <si>
    <t>Внесите весь парк на лист «Реестр оборудования»: одна строка — одна единица. Укажите даты последних ремонтов и периодичность (мес.) — сроки следующих ремонтов и статус рассчитаются автоматически. Реестр — единый источник данных: график подтягивает оборудование из него.</t>
  </si>
  <si>
    <t>2. Справочники</t>
  </si>
  <si>
    <t>На листе «Справочники» проверьте нормативы трудоёмкости по видам работ и настройте классы критичности A/B/C под ваше предприятие.</t>
  </si>
  <si>
    <t>3. Планирование</t>
  </si>
  <si>
    <t>На листе «График план-факт» в строках «план» проставьте коды О/Т/С/К по месяцам (выпадающий список). Ориентируйтесь на колонки «Следующий ремонт» реестра. Выравнивайте нагрузку: смотрите строку трудоёмкости на «Дашборде» — капремонты не должны скапливаться в одном месяце.</t>
  </si>
  <si>
    <t>4. Согласование и утверждение</t>
  </si>
  <si>
    <t>Согласуйте окна остановов с производством, утвердите график у главного инженера / главного механика (блок подписей на листе графика).</t>
  </si>
  <si>
    <t>5. Ежемесячный контроль факта</t>
  </si>
  <si>
    <t>По завершении работ ставьте код в строку «факт». Процент выполнения по каждой единице и по месяцам считается автоматически — сорванные ремонты видны сразу.</t>
  </si>
  <si>
    <t>6. Актуализация</t>
  </si>
  <si>
    <t>После каждого капитального/среднего ремонта обновляйте дату последнего ремонта в реестре — сроки следующих пересчитаются. Раз в квартал сверяйте график с фактической наработкой оборудования.</t>
  </si>
  <si>
    <t>7. Загрузка в систему</t>
  </si>
  <si>
    <t>Заполненный файл можно загрузить в систему e-toir: она сама распознает реестр оборудования, локации и ответственных и заведет их в вашем аккаунте – останется только назначить работы. Подробнее – в блоке внизу листа.</t>
  </si>
  <si>
    <t>Условные обозначения и цвета</t>
  </si>
  <si>
    <t>О</t>
  </si>
  <si>
    <t>Осмотр / техническое обслуживание</t>
  </si>
  <si>
    <t>Т</t>
  </si>
  <si>
    <t>Текущий ремонт</t>
  </si>
  <si>
    <t>С</t>
  </si>
  <si>
    <t>Средний ремонт</t>
  </si>
  <si>
    <t>К</t>
  </si>
  <si>
    <t>Капитальный ремонт</t>
  </si>
  <si>
    <t>Жёлтая заливка — ячейки для ручного заполнения. Оранжевая — демо-строки примера (удалите их).</t>
  </si>
  <si>
    <t>Шаблон носит справочный характер: периодичность и виды работ берите из паспортов оборудования, нормативов ЕСППР / отраслевых регламентов; для опасных производственных объектов сроки регламентированы отдельно. Кодировка в ячейках графика защищена выпадающим списком, цвет проставляется автоматически.</t>
  </si>
  <si>
    <t>ЭТОТ ФАЙЛ МОЖНО ЗАГРУЗИТЬ В СИСТЕМУ – ПАРК ОБОРУДОВАНИЯ ЗАВЕДЕТСЯ САМ</t>
  </si>
  <si>
    <t>Загрузить файл и получить систему с вашим парком оборудования: e-toir.ru/import</t>
  </si>
  <si>
    <t>СПРАВОЧНИКИ</t>
  </si>
  <si>
    <t>Код</t>
  </si>
  <si>
    <t>Вид работ</t>
  </si>
  <si>
    <t>Трудоёмкость, н-ч</t>
  </si>
  <si>
    <t>Типовая периодичность</t>
  </si>
  <si>
    <t>Исполнитель</t>
  </si>
  <si>
    <t>смена–месяц</t>
  </si>
  <si>
    <t>Оператор, дежурный слесарь</t>
  </si>
  <si>
    <t>1–12 мес.</t>
  </si>
  <si>
    <t>Ремонтная бригада цеха</t>
  </si>
  <si>
    <t>1–3 года</t>
  </si>
  <si>
    <t>Ремонтная служба / подрядчик</t>
  </si>
  <si>
    <t>3–8 лет</t>
  </si>
  <si>
    <t>Подрядчик / РМЦ</t>
  </si>
  <si>
    <t>Классы критичности оборудования</t>
  </si>
  <si>
    <t>Класс</t>
  </si>
  <si>
    <t>Определение</t>
  </si>
  <si>
    <t>Политика обслуживания</t>
  </si>
  <si>
    <t>A</t>
  </si>
  <si>
    <t>Критичное: останов ведёт к остановке производства / риску безопасности</t>
  </si>
  <si>
    <t>Ремонты строго по графику, резерв запчастей обязателен</t>
  </si>
  <si>
    <t>B</t>
  </si>
  <si>
    <t>Важное: останов снижает выпуск, есть обходные решения</t>
  </si>
  <si>
    <t>Ремонты по графику, допускается сдвиг до 2 недель</t>
  </si>
  <si>
    <t>C</t>
  </si>
  <si>
    <t>Вспомогательное: останов не влияет на выпуск</t>
  </si>
  <si>
    <t>Допускается обслуживание по состоянию</t>
  </si>
  <si>
    <t>Жёлтые ячейки (нормо-часы) — типовые значения, замените на нормативы вашего предприятия. Эти значения используются дашбордом для расчёта плановой трудоёмкости по месяцам.</t>
  </si>
  <si>
    <t>РЕЕСТР ОБОРУДОВАНИЯ (единый источник данных графика)</t>
  </si>
  <si>
    <t>Заполнили реестр? Загрузите этот файл на страницу e-toir.ru/import – она сама заведет все это оборудование, локации и ответственных в вашем аккаунте, без ручного переноса.</t>
  </si>
  <si>
    <t>№</t>
  </si>
  <si>
    <t>Наименование оборудования</t>
  </si>
  <si>
    <t>Инв. №</t>
  </si>
  <si>
    <t>Локация</t>
  </si>
  <si>
    <t>Критич-ность (A/B/C)</t>
  </si>
  <si>
    <t>Смен-ность</t>
  </si>
  <si>
    <t>Дата ввода в экспл.</t>
  </si>
  <si>
    <t>Дата последнего кап. ремонта</t>
  </si>
  <si>
    <t>Межрем. цикл, мес.</t>
  </si>
  <si>
    <t>След. кап. ремонт</t>
  </si>
  <si>
    <t>Периодич. ТО/Т, мес.</t>
  </si>
  <si>
    <t>Дата последнего ТО/Т</t>
  </si>
  <si>
    <t>След. ТО/Т</t>
  </si>
  <si>
    <t>Статус</t>
  </si>
  <si>
    <t>Ответственный</t>
  </si>
  <si>
    <t>Пресс гидравлический П-100</t>
  </si>
  <si>
    <t>2101</t>
  </si>
  <si>
    <t>Цех 1</t>
  </si>
  <si>
    <t>Смирнов Н. В.</t>
  </si>
  <si>
    <t>Насос центробежный НЦ-60</t>
  </si>
  <si>
    <t>2102</t>
  </si>
  <si>
    <t>Вентилятор вытяжной ВЦ-4</t>
  </si>
  <si>
    <t>2103</t>
  </si>
  <si>
    <t>Ковалёв Д. А.</t>
  </si>
  <si>
    <t>Конвейер ленточный КЛ-500</t>
  </si>
  <si>
    <t>2104</t>
  </si>
  <si>
    <t>Цех 2</t>
  </si>
  <si>
    <t>Кран-балка 3,2 т</t>
  </si>
  <si>
    <t>2105</t>
  </si>
  <si>
    <t>Орлова Е. С.</t>
  </si>
  <si>
    <t>Печь термическая ПТ-2</t>
  </si>
  <si>
    <t>2106</t>
  </si>
  <si>
    <t>Заполняются жёлтые ячейки. «Наименование оборудования» и «Локация» обязательны – по ним система e-toir заводит парк при загрузке файла. «След. кап. ремонт» и «След. ТО/Т» = дата последнего ремонта + периодичность (EDATE); «Статус» сравнивает ближайший срок с текущей датой. Оранжевые строки — пример, удалите и внесите свой парк. Периодичность корректируйте по фактической наработке: оборудование в 3 смены набирает ресурс втрое быстрее.</t>
  </si>
  <si>
    <t>Год графика →</t>
  </si>
  <si>
    <t>УТВЕРЖДАЮ: Главный инженер (главный механик) ____________ /____________/  «___» ________ 20___ г.     СОГЛАСОВАНО: Начальник производства ____________ /____________/</t>
  </si>
  <si>
    <t>Заполнили реестр? Загрузите этот файл на страницу e-toir.ru/import – она сама заведет ваш парк оборудования, локации и ответственных, и вам останется только назначить плановые работы.</t>
  </si>
  <si>
    <t>П/Ф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</si>
  <si>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</si>
  <si>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</si>
  <si>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</si>
  <si>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</si>
  <si>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</si>
  <si>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</si>
  <si>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</si>
  <si>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</si>
  <si>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</si>
  <si>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</si>
  <si>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</si>
  <si>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</si>
  <si>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Работ план</t>
  </si>
  <si>
    <t>Выполнено</t>
  </si>
  <si>
    <t>% вып.</t>
  </si>
  <si>
    <t>план</t>
  </si>
  <si>
    <t>факт</t>
  </si>
  <si>
    <t>Итого план (О+Т+С+К) / из них выполнено:</t>
  </si>
  <si>
    <t>Строка «план» заполняется при составлении графика (выпадающий список О/Т/С/К, цвет проставляется автоматически); строка «факт» — по завершении работ. Наименования подтягиваются из реестра. Оранжевые строки — пример, удалите коды и внесите свои. Сводная нагрузка по трудоёмкости — на листе «Дашборд».</t>
  </si>
  <si>
    <t>ДАШБОРД: НАГРУЗКА И ВЫПОЛНЕНИЕ ГРАФИКА ППР</t>
  </si>
  <si>
    <t>Показатель</t>
  </si>
  <si>
    <t>Год</t>
  </si>
  <si>
    <t>Осмотры / ТО (О), план</t>
  </si>
  <si>
    <t>Текущие ремонты (Т), план</t>
  </si>
  <si>
    <t>Средние ремонты (С), план</t>
  </si>
  <si>
    <t>Капитальные ремонты (К), план</t>
  </si>
  <si>
    <t>Всего работ, план</t>
  </si>
  <si>
    <t>Всего работ, факт</t>
  </si>
  <si>
    <t>Выполнение плана, %</t>
  </si>
  <si>
    <t>Трудоёмкость план, н-ч</t>
  </si>
  <si>
    <t>Ключевые показатели</t>
  </si>
  <si>
    <t>Единиц оборудования в реестре</t>
  </si>
  <si>
    <t>Просрочено ремонтов (по реестру)</t>
  </si>
  <si>
    <t>Ремонтов в ближайший месяц</t>
  </si>
  <si>
    <t>Пиковая месячная нагрузка, н-ч</t>
  </si>
  <si>
    <t>Средняя месячная нагрузка, н-ч</t>
  </si>
  <si>
    <t>Правило выравнивания нагрузки: пиковая месячная трудоёмкость не должна превышать среднюю более чем в 1,5–2 раза — иначе переносите средние/капитальные ремонты на менее загруженные месяцы и периоды плановых остановов производства. Все значения считаются автоматически, вручную на этом листе ничего не заполняется.</t>
  </si>
  <si>
    <t>Эти цифры вы пересчитываете в Excel вручную раз в месяц. В системе e-toir они считаются сами: загрузите этот файл – парк оборудования, локации и ответственные заведутся автоматически, а дальше система будет вести выполнение плана, просрочки и трудозатраты в реальном времени, по факту закрытых нарядов. Открыть e-toir.ru/import →</t>
  </si>
  <si>
    <t>СЛУЖЕБНЫЙ ЛИСТ ИМПОРТА e-toir. Не редактируйте и не удаляйте — данные подтягиваются из «Реестра оборудования».</t>
  </si>
  <si>
    <t>META</t>
  </si>
  <si>
    <t>format</t>
  </si>
  <si>
    <t>e-toir/import</t>
  </si>
  <si>
    <t>template_id</t>
  </si>
  <si>
    <t>ppr-annual-schedule</t>
  </si>
  <si>
    <t>template_version</t>
  </si>
  <si>
    <t>1.2</t>
  </si>
  <si>
    <t>entity</t>
  </si>
  <si>
    <t>assets.Workstation</t>
  </si>
  <si>
    <t>source_sheet</t>
  </si>
  <si>
    <t>Реестр оборудования</t>
  </si>
  <si>
    <t>schedule_year</t>
  </si>
  <si>
    <t>data_range</t>
  </si>
  <si>
    <t>A15:K32</t>
  </si>
  <si>
    <t>rows_total</t>
  </si>
  <si>
    <t>external_id</t>
  </si>
  <si>
    <t>name</t>
  </si>
  <si>
    <t>inventory_number</t>
  </si>
  <si>
    <t>location</t>
  </si>
  <si>
    <t>commissioning_date</t>
  </si>
  <si>
    <t>warranty_until</t>
  </si>
  <si>
    <t>responsible</t>
  </si>
  <si>
    <t>description</t>
  </si>
  <si>
    <t>criticality</t>
  </si>
  <si>
    <t>shift_count</t>
  </si>
  <si>
    <t>is_filled</t>
  </si>
  <si>
    <t>Ключ строки (инв. № или № п/п)</t>
  </si>
  <si>
    <t>Наименование оборудования  (обяз.)</t>
  </si>
  <si>
    <t>Инвентарный номер</t>
  </si>
  <si>
    <t>Локация  (обяз.)</t>
  </si>
  <si>
    <t>Дата ввода в эксплуатацию</t>
  </si>
  <si>
    <t>Гарантия до</t>
  </si>
  <si>
    <t>Ответственный (ФИО)</t>
  </si>
  <si>
    <t>Описание</t>
  </si>
  <si>
    <t>Класс критичности A/B/C → приоритет</t>
  </si>
  <si>
    <t>Сменность</t>
  </si>
  <si>
    <t>Строка заполнена (1/0)</t>
  </si>
  <si>
    <t>Колонки «Гарантия до» и «Описание» зарезервированы под будущие версии шаблона: при импорте они трактуются как незаполненные и оборудование создается со значениями по умолчанию.</t>
  </si>
  <si>
    <t>Заполните лист «Реестр оборудования» и загрузите этот же файл в систему e-toir. Система разберет реестр и создаст за вас:
   •  оборудование – наименование, инвентарный номер, дата ввода в эксплуатацию;
   •  справочник локаций – по уникальным значениям колонки «Локация»;
   •  сотрудников – по колонке «Ответственный», с привязкой к их оборудованию.
Дальше в системе вы за несколько минут навесите на этот парк плановые работы – и она сама начнет выпускать наряды к сроку, напоминать исполнителям в мобильном приложении и считать выполнение плана.
Чтобы импорт прошел без ошибок:
   1.  Внесите свое оборудование на лист Реестр оборудования.
   2.  Обязательно заполните «Наименование оборудования» и «Локация» – без них строка реестра не будет загружена.
   3.  Не переименовывайте листы, не добавляйте и не удаляйте колонки и не пересохраняйте файл в CSV: в книге есть служебный лист, по которому система читает данные.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</si>
</sst>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7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4"/>
      <name val="Arial"/>
      <family val="2"/>
      <charset val="1"/>
    </font>
    <font>
      <b/>
      <sz val="12"/>
      <name val="Arial"/>
      <family val="2"/>
      <charset val="1"/>
    </font>
    <font>
      <b/>
      <sz val="10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  <charset val="1"/>
    </font>
    <font>
      <i/>
      <sz val="9"/>
      <color rgb="FF000000"/>
      <name val="Arial"/>
      <family val="2"/>
      <charset val="1"/>
    </font>
    <font>
      <b/>
      <sz val="11"/>
      <color rgb="FF000000"/>
      <name val="Arial"/>
      <family val="2"/>
    </font>
    <font>
      <b/>
      <u/>
      <sz val="10"/>
      <color rgb="FF0563C1"/>
      <name val="Arial"/>
      <family val="2"/>
    </font>
    <font>
      <sz val="9"/>
      <color rgb="FF0000FF"/>
      <name val="Arial"/>
      <family val="2"/>
      <charset val="1"/>
    </font>
    <font>
      <b/>
      <sz val="11"/>
      <name val="Arial"/>
      <family val="2"/>
      <charset val="1"/>
    </font>
    <font>
      <b/>
      <sz val="13"/>
      <name val="Arial"/>
      <family val="2"/>
      <charset val="1"/>
    </font>
    <font>
      <b/>
      <u/>
      <sz val="9"/>
      <color rgb="FF0563C1"/>
      <name val="Arial"/>
      <family val="2"/>
    </font>
    <font>
      <b/>
      <sz val="13"/>
      <name val="Arial"/>
      <family val="2"/>
    </font>
    <font>
      <b/>
      <sz val="9"/>
      <color rgb="FF000000"/>
      <name val="Arial"/>
      <family val="2"/>
    </font>
    <font>
      <b/>
      <sz val="13"/>
      <color rgb="FF000000"/>
      <name val="Arial"/>
      <family val="2"/>
    </font>
    <font>
      <i/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b/>
      <sz val="10"/>
      <color rgb="FF9C0006"/>
      <name val="Arial"/>
      <family val="2"/>
    </font>
    <font>
      <b/>
      <sz val="10"/>
      <name val="Arial"/>
      <family val="2"/>
    </font>
    <font>
      <i/>
      <sz val="8"/>
      <color rgb="FF808080"/>
      <name val="Arial"/>
      <family val="2"/>
    </font>
    <font>
      <sz val="10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9E2F3"/>
        <bgColor rgb="FFD6EAF8"/>
      </patternFill>
    </fill>
    <fill>
      <patternFill patternType="solid">
        <fgColor rgb="FFE8F6E8"/>
        <bgColor rgb="FFF2F2F2"/>
      </patternFill>
    </fill>
    <fill>
      <patternFill patternType="solid">
        <fgColor rgb="FFD6EAF8"/>
        <bgColor rgb="FFD9E2F3"/>
      </patternFill>
    </fill>
    <fill>
      <patternFill patternType="solid">
        <fgColor rgb="FFFAD7A0"/>
        <bgColor rgb="FFFCE79E"/>
      </patternFill>
    </fill>
    <fill>
      <patternFill patternType="solid">
        <fgColor rgb="FFF4B7B4"/>
        <bgColor rgb="FFFAD7A0"/>
      </patternFill>
    </fill>
    <fill>
      <patternFill patternType="solid">
        <fgColor rgb="FFFFFFCC"/>
        <bgColor rgb="FFFFF2CC"/>
      </patternFill>
    </fill>
    <fill>
      <patternFill patternType="solid">
        <fgColor rgb="FFE2EFDA"/>
        <bgColor rgb="FFE8F6E8"/>
      </patternFill>
    </fill>
    <fill>
      <patternFill patternType="solid">
        <fgColor rgb="FFFFF2CC"/>
        <bgColor rgb="FFFFFFCC"/>
      </patternFill>
    </fill>
    <fill>
      <patternFill patternType="solid">
        <fgColor rgb="FFF2F2F2"/>
        <bgColor rgb="FFEDEDED"/>
      </patternFill>
    </fill>
    <fill>
      <patternFill patternType="solid">
        <fgColor rgb="FFFCE4E4"/>
        <bgColor rgb="FFEDEDED"/>
      </patternFill>
    </fill>
    <fill>
      <patternFill patternType="solid">
        <fgColor rgb="FFEDEDED"/>
        <bgColor rgb="FFF2F2F2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6" fillId="0" borderId="0" xfId="0" applyFont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8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10" fillId="8" borderId="1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164" fontId="5" fillId="9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9" fontId="20" fillId="2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24" fillId="0" borderId="0" xfId="0" applyFont="1"/>
    <xf numFmtId="0" fontId="17" fillId="0" borderId="0" xfId="0" applyFont="1"/>
    <xf numFmtId="0" fontId="7" fillId="0" borderId="0" xfId="0" applyFont="1"/>
    <xf numFmtId="0" fontId="17" fillId="12" borderId="1" xfId="0" applyFont="1" applyFill="1" applyBorder="1" applyAlignment="1">
      <alignment vertical="center" wrapText="1"/>
    </xf>
    <xf numFmtId="0" fontId="25" fillId="0" borderId="0" xfId="0" applyFont="1" applyAlignment="1">
      <alignment vertical="top" wrapText="1"/>
    </xf>
    <xf numFmtId="0" fontId="7" fillId="0" borderId="1" xfId="0" applyFont="1" applyBorder="1"/>
    <xf numFmtId="164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17" fillId="0" borderId="0" xfId="0" applyFont="1" applyAlignment="1">
      <alignment horizontal="right" vertical="center"/>
    </xf>
    <xf numFmtId="1" fontId="18" fillId="9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3" fillId="11" borderId="0" xfId="0" applyFont="1" applyFill="1"/>
    <xf numFmtId="0" fontId="25" fillId="0" borderId="0" xfId="0" applyFont="1"/>
  </cellXfs>
  <cellStyles count="1">
    <cellStyle name="Обычный" xfId="0" builtinId="0"/>
  </cellStyles>
  <dxfs count="6">
    <dxf>
      <fill>
        <patternFill>
          <bgColor rgb="FFE8F6E8"/>
        </patternFill>
      </fill>
    </dxf>
    <dxf>
      <fill>
        <patternFill>
          <bgColor rgb="FFD6EAF8"/>
        </patternFill>
      </fill>
    </dxf>
    <dxf>
      <fill>
        <patternFill>
          <bgColor rgb="FFFAD7A0"/>
        </patternFill>
      </fill>
    </dxf>
    <dxf>
      <fill>
        <patternFill>
          <bgColor rgb="FFF4B7B4"/>
        </patternFill>
      </fill>
    </dxf>
    <dxf>
      <fill>
        <patternFill>
          <bgColor rgb="FFFCE79E"/>
        </patternFill>
      </fill>
    </dxf>
    <dxf>
      <fill>
        <patternFill>
          <bgColor rgb="FFF4B7B4"/>
        </patternFill>
      </fill>
    </dxf>
  </dxfs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2CC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FCE4E4"/>
      <rgbColor rgb="FF808080"/>
      <rgbColor rgb="FF9999FF"/>
      <rgbColor rgb="FF993366"/>
      <rgbColor rgb="FFFFFFCC"/>
      <rgbColor rgb="FFD6EAF8"/>
      <rgbColor rgb="FF660066"/>
      <rgbColor rgb="FFFF8080"/>
      <rgbColor rgb="FF0563C1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6E8"/>
      <rgbColor rgb="FFE2EFDA"/>
      <rgbColor rgb="FFFCE79E"/>
      <rgbColor rgb="FFEDEDED"/>
      <rgbColor rgb="FFF4B7B4"/>
      <rgbColor rgb="FFCC99FF"/>
      <rgbColor rgb="FFFAD7A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-toir.ru/impor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e-toir.ru/impor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e-toir.ru/impor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e-toir.ru/im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A8" zoomScaleNormal="100" workbookViewId="0">
      <selection activeCell="J28" sqref="J28"/>
    </sheetView>
  </sheetViews>
  <sheetFormatPr baseColWidth="10" defaultColWidth="8.6640625" defaultRowHeight="15" x14ac:dyDescent="0.2"/>
  <cols>
    <col min="1" max="1" width="24" customWidth="1"/>
    <col min="2" max="8" width="13" customWidth="1"/>
  </cols>
  <sheetData>
    <row r="1" spans="1:8" ht="18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3" spans="1:8" ht="15.75" customHeight="1" x14ac:dyDescent="0.2">
      <c r="A3" s="13" t="s">
        <v>1</v>
      </c>
    </row>
    <row r="4" spans="1:8" ht="42" customHeight="1" x14ac:dyDescent="0.2">
      <c r="A4" s="14" t="s">
        <v>2</v>
      </c>
      <c r="B4" s="11" t="s">
        <v>3</v>
      </c>
      <c r="C4" s="11"/>
      <c r="D4" s="11"/>
      <c r="E4" s="11"/>
      <c r="F4" s="11"/>
      <c r="G4" s="11"/>
      <c r="H4" s="11"/>
    </row>
    <row r="5" spans="1:8" ht="42" customHeight="1" x14ac:dyDescent="0.2">
      <c r="A5" s="14" t="s">
        <v>4</v>
      </c>
      <c r="B5" s="11" t="s">
        <v>5</v>
      </c>
      <c r="C5" s="11"/>
      <c r="D5" s="11"/>
      <c r="E5" s="11"/>
      <c r="F5" s="11"/>
      <c r="G5" s="11"/>
      <c r="H5" s="11"/>
    </row>
    <row r="6" spans="1:8" ht="42" customHeight="1" x14ac:dyDescent="0.2">
      <c r="A6" s="14" t="s">
        <v>6</v>
      </c>
      <c r="B6" s="11" t="s">
        <v>7</v>
      </c>
      <c r="C6" s="11"/>
      <c r="D6" s="11"/>
      <c r="E6" s="11"/>
      <c r="F6" s="11"/>
      <c r="G6" s="11"/>
      <c r="H6" s="11"/>
    </row>
    <row r="7" spans="1:8" ht="42" customHeight="1" x14ac:dyDescent="0.2">
      <c r="A7" s="14" t="s">
        <v>8</v>
      </c>
      <c r="B7" s="11" t="s">
        <v>9</v>
      </c>
      <c r="C7" s="11"/>
      <c r="D7" s="11"/>
      <c r="E7" s="11"/>
      <c r="F7" s="11"/>
      <c r="G7" s="11"/>
      <c r="H7" s="11"/>
    </row>
    <row r="8" spans="1:8" ht="42" customHeight="1" x14ac:dyDescent="0.2">
      <c r="A8" s="14" t="s">
        <v>10</v>
      </c>
      <c r="B8" s="11" t="s">
        <v>11</v>
      </c>
      <c r="C8" s="11"/>
      <c r="D8" s="11"/>
      <c r="E8" s="11"/>
      <c r="F8" s="11"/>
      <c r="G8" s="11"/>
      <c r="H8" s="11"/>
    </row>
    <row r="9" spans="1:8" ht="42" customHeight="1" x14ac:dyDescent="0.2">
      <c r="A9" s="14" t="s">
        <v>12</v>
      </c>
      <c r="B9" s="11" t="s">
        <v>13</v>
      </c>
      <c r="C9" s="11"/>
      <c r="D9" s="11"/>
      <c r="E9" s="11"/>
      <c r="F9" s="11"/>
      <c r="G9" s="11"/>
      <c r="H9" s="11"/>
    </row>
    <row r="10" spans="1:8" ht="42" customHeight="1" x14ac:dyDescent="0.2">
      <c r="A10" s="15" t="s">
        <v>14</v>
      </c>
      <c r="B10" s="10" t="s">
        <v>15</v>
      </c>
      <c r="C10" s="10"/>
      <c r="D10" s="10"/>
      <c r="E10" s="10"/>
      <c r="F10" s="10"/>
      <c r="G10" s="10"/>
      <c r="H10" s="10"/>
    </row>
    <row r="11" spans="1:8" ht="15.75" customHeight="1" x14ac:dyDescent="0.2">
      <c r="A11" s="13" t="s">
        <v>16</v>
      </c>
    </row>
    <row r="12" spans="1:8" ht="15" customHeight="1" x14ac:dyDescent="0.2">
      <c r="A12" s="16" t="s">
        <v>17</v>
      </c>
      <c r="B12" s="11" t="s">
        <v>18</v>
      </c>
      <c r="C12" s="11"/>
      <c r="D12" s="11"/>
      <c r="E12" s="11"/>
      <c r="F12" s="11"/>
      <c r="G12" s="11"/>
      <c r="H12" s="11"/>
    </row>
    <row r="13" spans="1:8" ht="15" customHeight="1" x14ac:dyDescent="0.2">
      <c r="A13" s="17" t="s">
        <v>19</v>
      </c>
      <c r="B13" s="11" t="s">
        <v>20</v>
      </c>
      <c r="C13" s="11"/>
      <c r="D13" s="11"/>
      <c r="E13" s="11"/>
      <c r="F13" s="11"/>
      <c r="G13" s="11"/>
      <c r="H13" s="11"/>
    </row>
    <row r="14" spans="1:8" ht="15" customHeight="1" x14ac:dyDescent="0.2">
      <c r="A14" s="18" t="s">
        <v>21</v>
      </c>
      <c r="B14" s="11" t="s">
        <v>22</v>
      </c>
      <c r="C14" s="11"/>
      <c r="D14" s="11"/>
      <c r="E14" s="11"/>
      <c r="F14" s="11"/>
      <c r="G14" s="11"/>
      <c r="H14" s="11"/>
    </row>
    <row r="15" spans="1:8" ht="15" customHeight="1" x14ac:dyDescent="0.2">
      <c r="A15" s="19" t="s">
        <v>23</v>
      </c>
      <c r="B15" s="11" t="s">
        <v>24</v>
      </c>
      <c r="C15" s="11"/>
      <c r="D15" s="11"/>
      <c r="E15" s="11"/>
      <c r="F15" s="11"/>
      <c r="G15" s="11"/>
      <c r="H15" s="11"/>
    </row>
    <row r="16" spans="1:8" ht="15" customHeight="1" x14ac:dyDescent="0.2">
      <c r="A16" s="20"/>
      <c r="B16" s="11" t="s">
        <v>25</v>
      </c>
      <c r="C16" s="11"/>
      <c r="D16" s="11"/>
      <c r="E16" s="11"/>
      <c r="F16" s="11"/>
      <c r="G16" s="11"/>
      <c r="H16" s="11"/>
    </row>
    <row r="18" spans="1:8" ht="15" customHeight="1" x14ac:dyDescent="0.2">
      <c r="A18" s="9" t="s">
        <v>26</v>
      </c>
      <c r="B18" s="9"/>
      <c r="C18" s="9"/>
      <c r="D18" s="9"/>
      <c r="E18" s="9"/>
      <c r="F18" s="9"/>
      <c r="G18" s="9"/>
      <c r="H18" s="9"/>
    </row>
    <row r="19" spans="1:8" x14ac:dyDescent="0.2">
      <c r="A19" s="9"/>
      <c r="B19" s="9"/>
      <c r="C19" s="9"/>
      <c r="D19" s="9"/>
      <c r="E19" s="9"/>
      <c r="F19" s="9"/>
      <c r="G19" s="9"/>
      <c r="H19" s="9"/>
    </row>
    <row r="21" spans="1:8" ht="19.5" customHeight="1" x14ac:dyDescent="0.2">
      <c r="A21" s="8" t="s">
        <v>27</v>
      </c>
      <c r="B21" s="8"/>
      <c r="C21" s="8"/>
      <c r="D21" s="8"/>
      <c r="E21" s="8"/>
      <c r="F21" s="8"/>
      <c r="G21" s="8"/>
      <c r="H21" s="8"/>
    </row>
    <row r="22" spans="1:8" ht="15" customHeight="1" x14ac:dyDescent="0.2">
      <c r="A22" s="7" t="s">
        <v>173</v>
      </c>
      <c r="B22" s="7"/>
      <c r="C22" s="7"/>
      <c r="D22" s="7"/>
      <c r="E22" s="7"/>
      <c r="F22" s="7"/>
      <c r="G22" s="7"/>
      <c r="H22" s="7"/>
    </row>
    <row r="23" spans="1:8" ht="15" customHeight="1" x14ac:dyDescent="0.2">
      <c r="A23" s="7"/>
      <c r="B23" s="7"/>
      <c r="C23" s="7"/>
      <c r="D23" s="7"/>
      <c r="E23" s="7"/>
      <c r="F23" s="7"/>
      <c r="G23" s="7"/>
      <c r="H23" s="7"/>
    </row>
    <row r="24" spans="1:8" ht="15" customHeight="1" x14ac:dyDescent="0.2">
      <c r="A24" s="7"/>
      <c r="B24" s="7"/>
      <c r="C24" s="7"/>
      <c r="D24" s="7"/>
      <c r="E24" s="7"/>
      <c r="F24" s="7"/>
      <c r="G24" s="7"/>
      <c r="H24" s="7"/>
    </row>
    <row r="25" spans="1:8" ht="15" customHeight="1" x14ac:dyDescent="0.2">
      <c r="A25" s="7"/>
      <c r="B25" s="7"/>
      <c r="C25" s="7"/>
      <c r="D25" s="7"/>
      <c r="E25" s="7"/>
      <c r="F25" s="7"/>
      <c r="G25" s="7"/>
      <c r="H25" s="7"/>
    </row>
    <row r="26" spans="1:8" ht="15" customHeight="1" x14ac:dyDescent="0.2">
      <c r="A26" s="7"/>
      <c r="B26" s="7"/>
      <c r="C26" s="7"/>
      <c r="D26" s="7"/>
      <c r="E26" s="7"/>
      <c r="F26" s="7"/>
      <c r="G26" s="7"/>
      <c r="H26" s="7"/>
    </row>
    <row r="27" spans="1:8" ht="15" customHeight="1" x14ac:dyDescent="0.2">
      <c r="A27" s="7"/>
      <c r="B27" s="7"/>
      <c r="C27" s="7"/>
      <c r="D27" s="7"/>
      <c r="E27" s="7"/>
      <c r="F27" s="7"/>
      <c r="G27" s="7"/>
      <c r="H27" s="7"/>
    </row>
    <row r="28" spans="1:8" ht="15" customHeight="1" x14ac:dyDescent="0.2">
      <c r="A28" s="7"/>
      <c r="B28" s="7"/>
      <c r="C28" s="7"/>
      <c r="D28" s="7"/>
      <c r="E28" s="7"/>
      <c r="F28" s="7"/>
      <c r="G28" s="7"/>
      <c r="H28" s="7"/>
    </row>
    <row r="29" spans="1:8" ht="15" customHeight="1" x14ac:dyDescent="0.2">
      <c r="A29" s="7"/>
      <c r="B29" s="7"/>
      <c r="C29" s="7"/>
      <c r="D29" s="7"/>
      <c r="E29" s="7"/>
      <c r="F29" s="7"/>
      <c r="G29" s="7"/>
      <c r="H29" s="7"/>
    </row>
    <row r="30" spans="1:8" ht="15" customHeight="1" x14ac:dyDescent="0.2">
      <c r="A30" s="7"/>
      <c r="B30" s="7"/>
      <c r="C30" s="7"/>
      <c r="D30" s="7"/>
      <c r="E30" s="7"/>
      <c r="F30" s="7"/>
      <c r="G30" s="7"/>
      <c r="H30" s="7"/>
    </row>
    <row r="31" spans="1:8" ht="15" customHeight="1" x14ac:dyDescent="0.2">
      <c r="A31" s="7"/>
      <c r="B31" s="7"/>
      <c r="C31" s="7"/>
      <c r="D31" s="7"/>
      <c r="E31" s="7"/>
      <c r="F31" s="7"/>
      <c r="G31" s="7"/>
      <c r="H31" s="7"/>
    </row>
    <row r="32" spans="1:8" ht="15" customHeight="1" x14ac:dyDescent="0.2">
      <c r="A32" s="7"/>
      <c r="B32" s="7"/>
      <c r="C32" s="7"/>
      <c r="D32" s="7"/>
      <c r="E32" s="7"/>
      <c r="F32" s="7"/>
      <c r="G32" s="7"/>
      <c r="H32" s="7"/>
    </row>
    <row r="33" spans="1:8" ht="15" customHeight="1" x14ac:dyDescent="0.2">
      <c r="A33" s="7"/>
      <c r="B33" s="7"/>
      <c r="C33" s="7"/>
      <c r="D33" s="7"/>
      <c r="E33" s="7"/>
      <c r="F33" s="7"/>
      <c r="G33" s="7"/>
      <c r="H33" s="7"/>
    </row>
    <row r="34" spans="1:8" ht="15" customHeight="1" x14ac:dyDescent="0.2">
      <c r="A34" s="7"/>
      <c r="B34" s="7"/>
      <c r="C34" s="7"/>
      <c r="D34" s="7"/>
      <c r="E34" s="7"/>
      <c r="F34" s="7"/>
      <c r="G34" s="7"/>
      <c r="H34" s="7"/>
    </row>
    <row r="35" spans="1:8" ht="19.5" customHeight="1" x14ac:dyDescent="0.2">
      <c r="A35" s="6" t="s">
        <v>28</v>
      </c>
      <c r="B35" s="6"/>
      <c r="C35" s="6"/>
      <c r="D35" s="6"/>
      <c r="E35" s="6"/>
      <c r="F35" s="6"/>
      <c r="G35" s="6"/>
      <c r="H35" s="6"/>
    </row>
  </sheetData>
  <mergeCells count="17">
    <mergeCell ref="A22:H34"/>
    <mergeCell ref="A35:H35"/>
    <mergeCell ref="B14:H14"/>
    <mergeCell ref="B15:H15"/>
    <mergeCell ref="B16:H16"/>
    <mergeCell ref="A18:H19"/>
    <mergeCell ref="A21:H21"/>
    <mergeCell ref="B8:H8"/>
    <mergeCell ref="B9:H9"/>
    <mergeCell ref="B10:H10"/>
    <mergeCell ref="B12:H12"/>
    <mergeCell ref="B13:H13"/>
    <mergeCell ref="A1:H1"/>
    <mergeCell ref="B4:H4"/>
    <mergeCell ref="B5:H5"/>
    <mergeCell ref="B6:H6"/>
    <mergeCell ref="B7:H7"/>
  </mergeCells>
  <hyperlinks>
    <hyperlink ref="A35" r:id="rId1" xr:uid="{00000000-0004-0000-00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zoomScaleNormal="100" workbookViewId="0">
      <selection sqref="A1:E1"/>
    </sheetView>
  </sheetViews>
  <sheetFormatPr baseColWidth="10" defaultColWidth="8.6640625" defaultRowHeight="15" x14ac:dyDescent="0.2"/>
  <cols>
    <col min="1" max="1" width="7" customWidth="1"/>
    <col min="2" max="2" width="34" customWidth="1"/>
    <col min="3" max="3" width="16" customWidth="1"/>
    <col min="4" max="4" width="18" customWidth="1"/>
    <col min="5" max="5" width="28" customWidth="1"/>
  </cols>
  <sheetData>
    <row r="1" spans="1:5" ht="15.75" customHeight="1" x14ac:dyDescent="0.2">
      <c r="A1" s="5" t="s">
        <v>29</v>
      </c>
      <c r="B1" s="5"/>
      <c r="C1" s="5"/>
      <c r="D1" s="5"/>
      <c r="E1" s="5"/>
    </row>
    <row r="2" spans="1:5" ht="25.5" customHeight="1" x14ac:dyDescent="0.2">
      <c r="A2" s="21" t="s">
        <v>30</v>
      </c>
      <c r="B2" s="21" t="s">
        <v>31</v>
      </c>
      <c r="C2" s="21" t="s">
        <v>32</v>
      </c>
      <c r="D2" s="21" t="s">
        <v>33</v>
      </c>
      <c r="E2" s="21" t="s">
        <v>34</v>
      </c>
    </row>
    <row r="3" spans="1:5" x14ac:dyDescent="0.2">
      <c r="A3" s="22" t="s">
        <v>17</v>
      </c>
      <c r="B3" s="23" t="s">
        <v>18</v>
      </c>
      <c r="C3" s="24">
        <v>2</v>
      </c>
      <c r="D3" s="23" t="s">
        <v>35</v>
      </c>
      <c r="E3" s="23" t="s">
        <v>36</v>
      </c>
    </row>
    <row r="4" spans="1:5" x14ac:dyDescent="0.2">
      <c r="A4" s="22" t="s">
        <v>19</v>
      </c>
      <c r="B4" s="23" t="s">
        <v>20</v>
      </c>
      <c r="C4" s="24">
        <v>8</v>
      </c>
      <c r="D4" s="23" t="s">
        <v>37</v>
      </c>
      <c r="E4" s="23" t="s">
        <v>38</v>
      </c>
    </row>
    <row r="5" spans="1:5" x14ac:dyDescent="0.2">
      <c r="A5" s="22" t="s">
        <v>21</v>
      </c>
      <c r="B5" s="23" t="s">
        <v>22</v>
      </c>
      <c r="C5" s="24">
        <v>40</v>
      </c>
      <c r="D5" s="23" t="s">
        <v>39</v>
      </c>
      <c r="E5" s="23" t="s">
        <v>40</v>
      </c>
    </row>
    <row r="6" spans="1:5" x14ac:dyDescent="0.2">
      <c r="A6" s="22" t="s">
        <v>23</v>
      </c>
      <c r="B6" s="23" t="s">
        <v>24</v>
      </c>
      <c r="C6" s="24">
        <v>160</v>
      </c>
      <c r="D6" s="23" t="s">
        <v>41</v>
      </c>
      <c r="E6" s="23" t="s">
        <v>42</v>
      </c>
    </row>
    <row r="8" spans="1:5" x14ac:dyDescent="0.2">
      <c r="A8" s="4" t="s">
        <v>43</v>
      </c>
      <c r="B8" s="4"/>
      <c r="C8" s="4"/>
      <c r="D8" s="4"/>
      <c r="E8" s="4"/>
    </row>
    <row r="9" spans="1:5" ht="25.5" customHeight="1" x14ac:dyDescent="0.2">
      <c r="A9" s="21" t="s">
        <v>44</v>
      </c>
      <c r="B9" s="21" t="s">
        <v>45</v>
      </c>
      <c r="C9" s="21" t="s">
        <v>46</v>
      </c>
    </row>
    <row r="10" spans="1:5" ht="27.75" customHeight="1" x14ac:dyDescent="0.2">
      <c r="A10" s="22" t="s">
        <v>47</v>
      </c>
      <c r="B10" s="11" t="s">
        <v>48</v>
      </c>
      <c r="C10" s="11"/>
      <c r="D10" s="11" t="s">
        <v>49</v>
      </c>
      <c r="E10" s="11"/>
    </row>
    <row r="11" spans="1:5" ht="27.75" customHeight="1" x14ac:dyDescent="0.2">
      <c r="A11" s="22" t="s">
        <v>50</v>
      </c>
      <c r="B11" s="11" t="s">
        <v>51</v>
      </c>
      <c r="C11" s="11"/>
      <c r="D11" s="11" t="s">
        <v>52</v>
      </c>
      <c r="E11" s="11"/>
    </row>
    <row r="12" spans="1:5" ht="27.75" customHeight="1" x14ac:dyDescent="0.2">
      <c r="A12" s="22" t="s">
        <v>53</v>
      </c>
      <c r="B12" s="11" t="s">
        <v>54</v>
      </c>
      <c r="C12" s="11"/>
      <c r="D12" s="11" t="s">
        <v>55</v>
      </c>
      <c r="E12" s="11"/>
    </row>
    <row r="15" spans="1:5" ht="15" customHeight="1" x14ac:dyDescent="0.2">
      <c r="A15" s="9" t="s">
        <v>56</v>
      </c>
      <c r="B15" s="9"/>
      <c r="C15" s="9"/>
      <c r="D15" s="9"/>
      <c r="E15" s="9"/>
    </row>
    <row r="16" spans="1:5" x14ac:dyDescent="0.2">
      <c r="A16" s="9"/>
      <c r="B16" s="9"/>
      <c r="C16" s="9"/>
      <c r="D16" s="9"/>
      <c r="E16" s="9"/>
    </row>
  </sheetData>
  <mergeCells count="9">
    <mergeCell ref="B12:C12"/>
    <mergeCell ref="D12:E12"/>
    <mergeCell ref="A15:E16"/>
    <mergeCell ref="A1:E1"/>
    <mergeCell ref="A8:E8"/>
    <mergeCell ref="B10:C10"/>
    <mergeCell ref="D10:E10"/>
    <mergeCell ref="B11:C11"/>
    <mergeCell ref="D11:E1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4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O1"/>
    </sheetView>
  </sheetViews>
  <sheetFormatPr baseColWidth="10" defaultColWidth="8.6640625" defaultRowHeight="15" x14ac:dyDescent="0.2"/>
  <cols>
    <col min="1" max="1" width="5" customWidth="1"/>
    <col min="2" max="2" width="27" customWidth="1"/>
    <col min="3" max="3" width="8" customWidth="1"/>
    <col min="4" max="4" width="13" customWidth="1"/>
    <col min="5" max="5" width="10" customWidth="1"/>
    <col min="6" max="6" width="8" customWidth="1"/>
    <col min="7" max="7" width="11" customWidth="1"/>
    <col min="8" max="8" width="12" customWidth="1"/>
    <col min="9" max="9" width="10" customWidth="1"/>
    <col min="10" max="10" width="11" customWidth="1"/>
    <col min="11" max="11" width="10" customWidth="1"/>
    <col min="12" max="12" width="12" customWidth="1"/>
    <col min="13" max="13" width="11" customWidth="1"/>
    <col min="14" max="14" width="14" customWidth="1"/>
    <col min="15" max="15" width="15" customWidth="1"/>
  </cols>
  <sheetData>
    <row r="1" spans="1:15" ht="16.5" customHeight="1" x14ac:dyDescent="0.2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21.75" customHeight="1" x14ac:dyDescent="0.2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9.75" customHeight="1" x14ac:dyDescent="0.2">
      <c r="A3" s="21" t="s">
        <v>59</v>
      </c>
      <c r="B3" s="21" t="s">
        <v>60</v>
      </c>
      <c r="C3" s="21" t="s">
        <v>61</v>
      </c>
      <c r="D3" s="21" t="s">
        <v>62</v>
      </c>
      <c r="E3" s="21" t="s">
        <v>63</v>
      </c>
      <c r="F3" s="21" t="s">
        <v>64</v>
      </c>
      <c r="G3" s="21" t="s">
        <v>65</v>
      </c>
      <c r="H3" s="21" t="s">
        <v>66</v>
      </c>
      <c r="I3" s="21" t="s">
        <v>67</v>
      </c>
      <c r="J3" s="21" t="s">
        <v>68</v>
      </c>
      <c r="K3" s="21" t="s">
        <v>69</v>
      </c>
      <c r="L3" s="21" t="s">
        <v>70</v>
      </c>
      <c r="M3" s="21" t="s">
        <v>71</v>
      </c>
      <c r="N3" s="21" t="s">
        <v>72</v>
      </c>
      <c r="O3" s="21" t="s">
        <v>73</v>
      </c>
    </row>
    <row r="4" spans="1:15" x14ac:dyDescent="0.2">
      <c r="A4" s="25">
        <v>1</v>
      </c>
      <c r="B4" s="26" t="s">
        <v>74</v>
      </c>
      <c r="C4" s="25" t="s">
        <v>75</v>
      </c>
      <c r="D4" s="26" t="s">
        <v>76</v>
      </c>
      <c r="E4" s="25" t="s">
        <v>47</v>
      </c>
      <c r="F4" s="25">
        <v>2</v>
      </c>
      <c r="G4" s="27">
        <v>42472</v>
      </c>
      <c r="H4" s="27">
        <v>45087</v>
      </c>
      <c r="I4" s="25">
        <v>48</v>
      </c>
      <c r="J4" s="27">
        <f t="shared" ref="J4:J21" si="0">IF(ISNUMBER(H4),EDATE(H4,I4),"")</f>
        <v>46548</v>
      </c>
      <c r="K4" s="25">
        <v>3</v>
      </c>
      <c r="L4" s="27">
        <v>46156</v>
      </c>
      <c r="M4" s="27">
        <f t="shared" ref="M4:M21" si="1">IF(ISNUMBER(L4),EDATE(L4,K4),"")</f>
        <v>46248</v>
      </c>
      <c r="N4" s="28" t="str">
        <f t="shared" ref="N4:N21" ca="1" si="2">IF(COUNT(J4,M4)=0,"",IF(MIN(J4,M4)&lt;TODAY(),"ПРОСРОЧЕН",IF(MIN(J4,M4)&lt;=EDATE(TODAY(),1),"Ближайший месяц","В графике")))</f>
        <v>ПРОСРОЧЕН</v>
      </c>
      <c r="O4" s="26" t="s">
        <v>77</v>
      </c>
    </row>
    <row r="5" spans="1:15" ht="25.5" customHeight="1" x14ac:dyDescent="0.2">
      <c r="A5" s="25">
        <v>2</v>
      </c>
      <c r="B5" s="26" t="s">
        <v>78</v>
      </c>
      <c r="C5" s="25" t="s">
        <v>79</v>
      </c>
      <c r="D5" s="26" t="s">
        <v>76</v>
      </c>
      <c r="E5" s="25" t="s">
        <v>50</v>
      </c>
      <c r="F5" s="25">
        <v>3</v>
      </c>
      <c r="G5" s="27">
        <v>43711</v>
      </c>
      <c r="H5" s="27">
        <v>45371</v>
      </c>
      <c r="I5" s="25">
        <v>36</v>
      </c>
      <c r="J5" s="27">
        <f t="shared" si="0"/>
        <v>46466</v>
      </c>
      <c r="K5" s="25">
        <v>1</v>
      </c>
      <c r="L5" s="27">
        <v>46198</v>
      </c>
      <c r="M5" s="27">
        <f t="shared" si="1"/>
        <v>46228</v>
      </c>
      <c r="N5" s="28" t="str">
        <f t="shared" ca="1" si="2"/>
        <v>ПРОСРОЧЕН</v>
      </c>
      <c r="O5" s="26" t="s">
        <v>77</v>
      </c>
    </row>
    <row r="6" spans="1:15" ht="25.5" customHeight="1" x14ac:dyDescent="0.2">
      <c r="A6" s="25">
        <v>3</v>
      </c>
      <c r="B6" s="26" t="s">
        <v>80</v>
      </c>
      <c r="C6" s="25" t="s">
        <v>81</v>
      </c>
      <c r="D6" s="26" t="s">
        <v>76</v>
      </c>
      <c r="E6" s="25" t="s">
        <v>53</v>
      </c>
      <c r="F6" s="25">
        <v>2</v>
      </c>
      <c r="G6" s="27">
        <v>43878</v>
      </c>
      <c r="H6" s="27">
        <v>45672</v>
      </c>
      <c r="I6" s="25">
        <v>60</v>
      </c>
      <c r="J6" s="27">
        <f t="shared" si="0"/>
        <v>47498</v>
      </c>
      <c r="K6" s="25">
        <v>6</v>
      </c>
      <c r="L6" s="27">
        <v>46063</v>
      </c>
      <c r="M6" s="27">
        <f t="shared" si="1"/>
        <v>46244</v>
      </c>
      <c r="N6" s="28" t="str">
        <f t="shared" ca="1" si="2"/>
        <v>ПРОСРОЧЕН</v>
      </c>
      <c r="O6" s="26" t="s">
        <v>82</v>
      </c>
    </row>
    <row r="7" spans="1:15" x14ac:dyDescent="0.2">
      <c r="A7" s="25">
        <v>4</v>
      </c>
      <c r="B7" s="26" t="s">
        <v>83</v>
      </c>
      <c r="C7" s="25" t="s">
        <v>84</v>
      </c>
      <c r="D7" s="26" t="s">
        <v>85</v>
      </c>
      <c r="E7" s="25" t="s">
        <v>47</v>
      </c>
      <c r="F7" s="25">
        <v>3</v>
      </c>
      <c r="G7" s="27">
        <v>43311</v>
      </c>
      <c r="H7" s="27">
        <v>44870</v>
      </c>
      <c r="I7" s="25">
        <v>48</v>
      </c>
      <c r="J7" s="27">
        <f t="shared" si="0"/>
        <v>46331</v>
      </c>
      <c r="K7" s="25">
        <v>2</v>
      </c>
      <c r="L7" s="27">
        <v>46203</v>
      </c>
      <c r="M7" s="27">
        <f t="shared" si="1"/>
        <v>46264</v>
      </c>
      <c r="N7" s="28" t="str">
        <f t="shared" ca="1" si="2"/>
        <v>ПРОСРОЧЕН</v>
      </c>
      <c r="O7" s="26" t="s">
        <v>82</v>
      </c>
    </row>
    <row r="8" spans="1:15" ht="25.5" customHeight="1" x14ac:dyDescent="0.2">
      <c r="A8" s="25">
        <v>5</v>
      </c>
      <c r="B8" s="26" t="s">
        <v>86</v>
      </c>
      <c r="C8" s="25" t="s">
        <v>87</v>
      </c>
      <c r="D8" s="26" t="s">
        <v>85</v>
      </c>
      <c r="E8" s="25" t="s">
        <v>50</v>
      </c>
      <c r="F8" s="25">
        <v>1</v>
      </c>
      <c r="G8" s="27">
        <v>42328</v>
      </c>
      <c r="H8" s="27">
        <v>44470</v>
      </c>
      <c r="I8" s="25">
        <v>60</v>
      </c>
      <c r="J8" s="27">
        <f t="shared" si="0"/>
        <v>46296</v>
      </c>
      <c r="K8" s="25">
        <v>6</v>
      </c>
      <c r="L8" s="27">
        <v>46044</v>
      </c>
      <c r="M8" s="27">
        <f t="shared" si="1"/>
        <v>46225</v>
      </c>
      <c r="N8" s="28" t="str">
        <f t="shared" ca="1" si="2"/>
        <v>ПРОСРОЧЕН</v>
      </c>
      <c r="O8" s="26" t="s">
        <v>88</v>
      </c>
    </row>
    <row r="9" spans="1:15" x14ac:dyDescent="0.2">
      <c r="A9" s="25">
        <v>6</v>
      </c>
      <c r="B9" s="26" t="s">
        <v>89</v>
      </c>
      <c r="C9" s="25" t="s">
        <v>90</v>
      </c>
      <c r="D9" s="26" t="s">
        <v>85</v>
      </c>
      <c r="E9" s="25" t="s">
        <v>47</v>
      </c>
      <c r="F9" s="25">
        <v>3</v>
      </c>
      <c r="G9" s="27">
        <v>42802</v>
      </c>
      <c r="H9" s="27">
        <v>45522</v>
      </c>
      <c r="I9" s="25">
        <v>36</v>
      </c>
      <c r="J9" s="27">
        <f t="shared" si="0"/>
        <v>46617</v>
      </c>
      <c r="K9" s="25">
        <v>3</v>
      </c>
      <c r="L9" s="27">
        <v>46119</v>
      </c>
      <c r="M9" s="27">
        <f t="shared" si="1"/>
        <v>46210</v>
      </c>
      <c r="N9" s="28" t="str">
        <f t="shared" ca="1" si="2"/>
        <v>ПРОСРОЧЕН</v>
      </c>
      <c r="O9" s="26" t="s">
        <v>88</v>
      </c>
    </row>
    <row r="10" spans="1:15" x14ac:dyDescent="0.2">
      <c r="A10" s="29">
        <v>7</v>
      </c>
      <c r="B10" s="23"/>
      <c r="C10" s="29"/>
      <c r="D10" s="23"/>
      <c r="E10" s="20"/>
      <c r="F10" s="20"/>
      <c r="G10" s="30"/>
      <c r="H10" s="30"/>
      <c r="I10" s="20"/>
      <c r="J10" s="31" t="str">
        <f t="shared" si="0"/>
        <v/>
      </c>
      <c r="K10" s="20"/>
      <c r="L10" s="30"/>
      <c r="M10" s="31" t="str">
        <f t="shared" si="1"/>
        <v/>
      </c>
      <c r="N10" s="22" t="str">
        <f t="shared" ca="1" si="2"/>
        <v/>
      </c>
      <c r="O10" s="23"/>
    </row>
    <row r="11" spans="1:15" x14ac:dyDescent="0.2">
      <c r="A11" s="29">
        <v>8</v>
      </c>
      <c r="B11" s="23"/>
      <c r="C11" s="29"/>
      <c r="D11" s="23"/>
      <c r="E11" s="20"/>
      <c r="F11" s="20"/>
      <c r="G11" s="30"/>
      <c r="H11" s="30"/>
      <c r="I11" s="20"/>
      <c r="J11" s="31" t="str">
        <f t="shared" si="0"/>
        <v/>
      </c>
      <c r="K11" s="20"/>
      <c r="L11" s="30"/>
      <c r="M11" s="31" t="str">
        <f t="shared" si="1"/>
        <v/>
      </c>
      <c r="N11" s="22" t="str">
        <f t="shared" ca="1" si="2"/>
        <v/>
      </c>
      <c r="O11" s="23"/>
    </row>
    <row r="12" spans="1:15" x14ac:dyDescent="0.2">
      <c r="A12" s="29">
        <v>9</v>
      </c>
      <c r="B12" s="23"/>
      <c r="C12" s="29"/>
      <c r="D12" s="23"/>
      <c r="E12" s="20"/>
      <c r="F12" s="20"/>
      <c r="G12" s="30"/>
      <c r="H12" s="30"/>
      <c r="I12" s="20"/>
      <c r="J12" s="31" t="str">
        <f t="shared" si="0"/>
        <v/>
      </c>
      <c r="K12" s="20"/>
      <c r="L12" s="30"/>
      <c r="M12" s="31" t="str">
        <f t="shared" si="1"/>
        <v/>
      </c>
      <c r="N12" s="22" t="str">
        <f t="shared" ca="1" si="2"/>
        <v/>
      </c>
      <c r="O12" s="23"/>
    </row>
    <row r="13" spans="1:15" x14ac:dyDescent="0.2">
      <c r="A13" s="29">
        <v>10</v>
      </c>
      <c r="B13" s="23"/>
      <c r="C13" s="29"/>
      <c r="D13" s="23"/>
      <c r="E13" s="20"/>
      <c r="F13" s="20"/>
      <c r="G13" s="30"/>
      <c r="H13" s="30"/>
      <c r="I13" s="20"/>
      <c r="J13" s="31" t="str">
        <f t="shared" si="0"/>
        <v/>
      </c>
      <c r="K13" s="20"/>
      <c r="L13" s="30"/>
      <c r="M13" s="31" t="str">
        <f t="shared" si="1"/>
        <v/>
      </c>
      <c r="N13" s="22" t="str">
        <f t="shared" ca="1" si="2"/>
        <v/>
      </c>
      <c r="O13" s="23"/>
    </row>
    <row r="14" spans="1:15" x14ac:dyDescent="0.2">
      <c r="A14" s="29">
        <v>11</v>
      </c>
      <c r="B14" s="23"/>
      <c r="C14" s="29"/>
      <c r="D14" s="23"/>
      <c r="E14" s="20"/>
      <c r="F14" s="20"/>
      <c r="G14" s="30"/>
      <c r="H14" s="30"/>
      <c r="I14" s="20"/>
      <c r="J14" s="31" t="str">
        <f t="shared" si="0"/>
        <v/>
      </c>
      <c r="K14" s="20"/>
      <c r="L14" s="30"/>
      <c r="M14" s="31" t="str">
        <f t="shared" si="1"/>
        <v/>
      </c>
      <c r="N14" s="22" t="str">
        <f t="shared" ca="1" si="2"/>
        <v/>
      </c>
      <c r="O14" s="23"/>
    </row>
    <row r="15" spans="1:15" x14ac:dyDescent="0.2">
      <c r="A15" s="29">
        <v>12</v>
      </c>
      <c r="B15" s="23"/>
      <c r="C15" s="29"/>
      <c r="D15" s="23"/>
      <c r="E15" s="20"/>
      <c r="F15" s="20"/>
      <c r="G15" s="30"/>
      <c r="H15" s="30"/>
      <c r="I15" s="20"/>
      <c r="J15" s="31" t="str">
        <f t="shared" si="0"/>
        <v/>
      </c>
      <c r="K15" s="20"/>
      <c r="L15" s="30"/>
      <c r="M15" s="31" t="str">
        <f t="shared" si="1"/>
        <v/>
      </c>
      <c r="N15" s="22" t="str">
        <f t="shared" ca="1" si="2"/>
        <v/>
      </c>
      <c r="O15" s="23"/>
    </row>
    <row r="16" spans="1:15" x14ac:dyDescent="0.2">
      <c r="A16" s="29">
        <v>13</v>
      </c>
      <c r="B16" s="23"/>
      <c r="C16" s="29"/>
      <c r="D16" s="23"/>
      <c r="E16" s="20"/>
      <c r="F16" s="20"/>
      <c r="G16" s="30"/>
      <c r="H16" s="30"/>
      <c r="I16" s="20"/>
      <c r="J16" s="31" t="str">
        <f t="shared" si="0"/>
        <v/>
      </c>
      <c r="K16" s="20"/>
      <c r="L16" s="30"/>
      <c r="M16" s="31" t="str">
        <f t="shared" si="1"/>
        <v/>
      </c>
      <c r="N16" s="22" t="str">
        <f t="shared" ca="1" si="2"/>
        <v/>
      </c>
      <c r="O16" s="23"/>
    </row>
    <row r="17" spans="1:15" x14ac:dyDescent="0.2">
      <c r="A17" s="29">
        <v>14</v>
      </c>
      <c r="B17" s="23"/>
      <c r="C17" s="29"/>
      <c r="D17" s="23"/>
      <c r="E17" s="20"/>
      <c r="F17" s="20"/>
      <c r="G17" s="30"/>
      <c r="H17" s="30"/>
      <c r="I17" s="20"/>
      <c r="J17" s="31" t="str">
        <f t="shared" si="0"/>
        <v/>
      </c>
      <c r="K17" s="20"/>
      <c r="L17" s="30"/>
      <c r="M17" s="31" t="str">
        <f t="shared" si="1"/>
        <v/>
      </c>
      <c r="N17" s="22" t="str">
        <f t="shared" ca="1" si="2"/>
        <v/>
      </c>
      <c r="O17" s="23"/>
    </row>
    <row r="18" spans="1:15" x14ac:dyDescent="0.2">
      <c r="A18" s="29">
        <v>15</v>
      </c>
      <c r="B18" s="23"/>
      <c r="C18" s="29"/>
      <c r="D18" s="23"/>
      <c r="E18" s="20"/>
      <c r="F18" s="20"/>
      <c r="G18" s="30"/>
      <c r="H18" s="30"/>
      <c r="I18" s="20"/>
      <c r="J18" s="31" t="str">
        <f t="shared" si="0"/>
        <v/>
      </c>
      <c r="K18" s="20"/>
      <c r="L18" s="30"/>
      <c r="M18" s="31" t="str">
        <f t="shared" si="1"/>
        <v/>
      </c>
      <c r="N18" s="22" t="str">
        <f t="shared" ca="1" si="2"/>
        <v/>
      </c>
      <c r="O18" s="23"/>
    </row>
    <row r="19" spans="1:15" x14ac:dyDescent="0.2">
      <c r="A19" s="29">
        <v>16</v>
      </c>
      <c r="B19" s="23"/>
      <c r="C19" s="29"/>
      <c r="D19" s="23"/>
      <c r="E19" s="20"/>
      <c r="F19" s="20"/>
      <c r="G19" s="30"/>
      <c r="H19" s="30"/>
      <c r="I19" s="20"/>
      <c r="J19" s="31" t="str">
        <f t="shared" si="0"/>
        <v/>
      </c>
      <c r="K19" s="20"/>
      <c r="L19" s="30"/>
      <c r="M19" s="31" t="str">
        <f t="shared" si="1"/>
        <v/>
      </c>
      <c r="N19" s="22" t="str">
        <f t="shared" ca="1" si="2"/>
        <v/>
      </c>
      <c r="O19" s="23"/>
    </row>
    <row r="20" spans="1:15" x14ac:dyDescent="0.2">
      <c r="A20" s="29">
        <v>17</v>
      </c>
      <c r="B20" s="23"/>
      <c r="C20" s="29"/>
      <c r="D20" s="23"/>
      <c r="E20" s="20"/>
      <c r="F20" s="20"/>
      <c r="G20" s="30"/>
      <c r="H20" s="30"/>
      <c r="I20" s="20"/>
      <c r="J20" s="31" t="str">
        <f t="shared" si="0"/>
        <v/>
      </c>
      <c r="K20" s="20"/>
      <c r="L20" s="30"/>
      <c r="M20" s="31" t="str">
        <f t="shared" si="1"/>
        <v/>
      </c>
      <c r="N20" s="22" t="str">
        <f t="shared" ca="1" si="2"/>
        <v/>
      </c>
      <c r="O20" s="23"/>
    </row>
    <row r="21" spans="1:15" x14ac:dyDescent="0.2">
      <c r="A21" s="29">
        <v>18</v>
      </c>
      <c r="B21" s="23"/>
      <c r="C21" s="29"/>
      <c r="D21" s="23"/>
      <c r="E21" s="20"/>
      <c r="F21" s="20"/>
      <c r="G21" s="30"/>
      <c r="H21" s="30"/>
      <c r="I21" s="20"/>
      <c r="J21" s="31" t="str">
        <f t="shared" si="0"/>
        <v/>
      </c>
      <c r="K21" s="20"/>
      <c r="L21" s="30"/>
      <c r="M21" s="31" t="str">
        <f t="shared" si="1"/>
        <v/>
      </c>
      <c r="N21" s="22" t="str">
        <f t="shared" ca="1" si="2"/>
        <v/>
      </c>
      <c r="O21" s="23"/>
    </row>
    <row r="23" spans="1:15" ht="15" customHeight="1" x14ac:dyDescent="0.2">
      <c r="A23" s="9" t="s">
        <v>91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3">
    <mergeCell ref="A1:O1"/>
    <mergeCell ref="A2:O2"/>
    <mergeCell ref="A23:O24"/>
  </mergeCells>
  <conditionalFormatting sqref="N4:N21">
    <cfRule type="cellIs" dxfId="5" priority="2" operator="equal">
      <formula>"ПРОСРОЧЕН"</formula>
    </cfRule>
    <cfRule type="cellIs" dxfId="4" priority="3" operator="equal">
      <formula>"Ближайший месяц"</formula>
    </cfRule>
  </conditionalFormatting>
  <dataValidations count="1">
    <dataValidation type="list" allowBlank="1" sqref="E4:E21" xr:uid="{00000000-0002-0000-0200-000000000000}">
      <formula1>"A,B,C"</formula1>
      <formula2>0</formula2>
    </dataValidation>
  </dataValidations>
  <hyperlinks>
    <hyperlink ref="A2" r:id="rId1" xr:uid="{00000000-0004-0000-0200-000000000000}"/>
  </hyperlinks>
  <pageMargins left="0.75" right="0.75" top="1" bottom="1" header="0.511811023622047" footer="0.511811023622047"/>
  <pageSetup paperSize="9" orientation="portrait" horizontalDpi="300" verticalDpi="30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6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N1" sqref="N1:O1"/>
    </sheetView>
  </sheetViews>
  <sheetFormatPr baseColWidth="10" defaultColWidth="8.6640625" defaultRowHeight="15" x14ac:dyDescent="0.2"/>
  <cols>
    <col min="1" max="1" width="6" customWidth="1"/>
    <col min="2" max="2" width="4" customWidth="1"/>
    <col min="3" max="3" width="26" customWidth="1"/>
    <col min="4" max="4" width="7" customWidth="1"/>
    <col min="5" max="16" width="5" customWidth="1"/>
    <col min="17" max="17" width="8" customWidth="1"/>
    <col min="18" max="18" width="9" customWidth="1"/>
    <col min="19" max="19" width="7" customWidth="1"/>
  </cols>
  <sheetData>
    <row r="1" spans="1:19" ht="19.5" customHeight="1" x14ac:dyDescent="0.2">
      <c r="A1" s="1" t="str">
        <f>IF(ISNUMBER($N$1),"ГОДОВОЙ ГРАФИК ППР — ПЛАН / ФАКТ, "&amp;$N$1&amp;" год","ГОДОВОЙ ГРАФИК ППР — ПЛАН / ФАКТ, 20___ год")</f>
        <v>ГОДОВОЙ ГРАФИК ППР — ПЛАН / ФАКТ, 20___ год</v>
      </c>
      <c r="B1" s="1"/>
      <c r="C1" s="1"/>
      <c r="D1" s="1"/>
      <c r="E1" s="1"/>
      <c r="F1" s="1"/>
      <c r="G1" s="1"/>
      <c r="H1" s="1"/>
      <c r="I1" s="1"/>
      <c r="J1" s="1"/>
      <c r="K1" s="54" t="s">
        <v>92</v>
      </c>
      <c r="L1" s="54"/>
      <c r="M1" s="54"/>
      <c r="N1" s="55"/>
      <c r="O1" s="55"/>
    </row>
    <row r="2" spans="1:19" x14ac:dyDescent="0.2">
      <c r="A2" s="56" t="s">
        <v>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25.5" customHeight="1" x14ac:dyDescent="0.2">
      <c r="A3" s="2" t="s">
        <v>94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5.5" customHeight="1" x14ac:dyDescent="0.2">
      <c r="A4" s="32" t="s">
        <v>95</v>
      </c>
      <c r="B4" s="32" t="s">
        <v>59</v>
      </c>
      <c r="C4" s="32" t="s">
        <v>60</v>
      </c>
      <c r="D4" s="32" t="s">
        <v>61</v>
      </c>
      <c r="E4" s="32" t="s">
        <v>96</v>
      </c>
      <c r="F4" s="32" t="s">
        <v>97</v>
      </c>
      <c r="G4" s="32" t="s">
        <v>98</v>
      </c>
      <c r="H4" s="32" t="s">
        <v>99</v>
      </c>
      <c r="I4" s="32" t="s">
        <v>100</v>
      </c>
      <c r="J4" s="32" t="s">
        <v>101</v>
      </c>
      <c r="K4" s="32" t="s">
        <v>102</v>
      </c>
      <c r="L4" s="32" t="s">
        <v>103</v>
      </c>
      <c r="M4" s="32" t="s">
        <v>104</v>
      </c>
      <c r="N4" s="32" t="s">
        <v>105</v>
      </c>
      <c r="O4" s="32" t="s">
        <v>106</v>
      </c>
      <c r="P4" s="32" t="s">
        <v>107</v>
      </c>
      <c r="Q4" s="32" t="s">
        <v>108</v>
      </c>
      <c r="R4" s="32" t="s">
        <v>109</v>
      </c>
      <c r="S4" s="32" t="s">
        <v>110</v>
      </c>
    </row>
    <row r="5" spans="1:19" x14ac:dyDescent="0.2">
      <c r="A5" s="33" t="s">
        <v>111</v>
      </c>
      <c r="B5" s="34">
        <v>1</v>
      </c>
      <c r="C5" s="35" t="str">
        <f>IF('Реестр оборудования'!B4="","",'Реестр оборудования'!B4)</f>
        <v>Пресс гидравлический П-100</v>
      </c>
      <c r="D5" s="34" t="str">
        <f>IF('Реестр оборудования'!C4="","",'Реестр оборудования'!C4)</f>
        <v>2101</v>
      </c>
      <c r="E5" s="25" t="s">
        <v>17</v>
      </c>
      <c r="F5" s="25" t="s">
        <v>19</v>
      </c>
      <c r="G5" s="25" t="s">
        <v>17</v>
      </c>
      <c r="H5" s="25" t="s">
        <v>17</v>
      </c>
      <c r="I5" s="25" t="s">
        <v>23</v>
      </c>
      <c r="J5" s="25" t="s">
        <v>17</v>
      </c>
      <c r="K5" s="25" t="s">
        <v>17</v>
      </c>
      <c r="L5" s="25" t="s">
        <v>19</v>
      </c>
      <c r="M5" s="25" t="s">
        <v>17</v>
      </c>
      <c r="N5" s="25" t="s">
        <v>17</v>
      </c>
      <c r="O5" s="25" t="s">
        <v>19</v>
      </c>
      <c r="P5" s="25" t="s">
        <v>17</v>
      </c>
      <c r="Q5" s="36">
        <f>COUNTA(E5:P5)</f>
        <v>12</v>
      </c>
      <c r="R5" s="36">
        <f>COUNTA(E6:P6)</f>
        <v>6</v>
      </c>
      <c r="S5" s="37">
        <f>IF(Q5=0,"",R5/Q5)</f>
        <v>0.5</v>
      </c>
    </row>
    <row r="6" spans="1:19" x14ac:dyDescent="0.2">
      <c r="A6" s="38" t="s">
        <v>112</v>
      </c>
      <c r="B6" s="39"/>
      <c r="C6" s="39"/>
      <c r="D6" s="39"/>
      <c r="E6" s="25" t="s">
        <v>17</v>
      </c>
      <c r="F6" s="25" t="s">
        <v>19</v>
      </c>
      <c r="G6" s="25" t="s">
        <v>17</v>
      </c>
      <c r="H6" s="25" t="s">
        <v>17</v>
      </c>
      <c r="I6" s="25" t="s">
        <v>23</v>
      </c>
      <c r="J6" s="25" t="s">
        <v>17</v>
      </c>
      <c r="K6" s="25"/>
      <c r="L6" s="25"/>
      <c r="M6" s="25"/>
      <c r="N6" s="25"/>
      <c r="O6" s="25"/>
      <c r="P6" s="25"/>
      <c r="Q6" s="39"/>
      <c r="R6" s="39"/>
      <c r="S6" s="39"/>
    </row>
    <row r="7" spans="1:19" x14ac:dyDescent="0.2">
      <c r="A7" s="33" t="s">
        <v>111</v>
      </c>
      <c r="B7" s="34">
        <v>2</v>
      </c>
      <c r="C7" s="35" t="str">
        <f>IF('Реестр оборудования'!B5="","",'Реестр оборудования'!B5)</f>
        <v>Насос центробежный НЦ-60</v>
      </c>
      <c r="D7" s="34" t="str">
        <f>IF('Реестр оборудования'!C5="","",'Реестр оборудования'!C5)</f>
        <v>2102</v>
      </c>
      <c r="E7" s="25" t="s">
        <v>19</v>
      </c>
      <c r="F7" s="25" t="s">
        <v>17</v>
      </c>
      <c r="G7" s="25" t="s">
        <v>17</v>
      </c>
      <c r="H7" s="25" t="s">
        <v>19</v>
      </c>
      <c r="I7" s="25" t="s">
        <v>17</v>
      </c>
      <c r="J7" s="25" t="s">
        <v>23</v>
      </c>
      <c r="K7" s="25" t="s">
        <v>19</v>
      </c>
      <c r="L7" s="25" t="s">
        <v>17</v>
      </c>
      <c r="M7" s="25" t="s">
        <v>17</v>
      </c>
      <c r="N7" s="25" t="s">
        <v>19</v>
      </c>
      <c r="O7" s="25" t="s">
        <v>17</v>
      </c>
      <c r="P7" s="25" t="s">
        <v>17</v>
      </c>
      <c r="Q7" s="36">
        <f>COUNTA(E7:P7)</f>
        <v>12</v>
      </c>
      <c r="R7" s="36">
        <f>COUNTA(E8:P8)</f>
        <v>5</v>
      </c>
      <c r="S7" s="37">
        <f>IF(Q7=0,"",R7/Q7)</f>
        <v>0.41666666666666669</v>
      </c>
    </row>
    <row r="8" spans="1:19" x14ac:dyDescent="0.2">
      <c r="A8" s="38" t="s">
        <v>112</v>
      </c>
      <c r="B8" s="39"/>
      <c r="C8" s="39"/>
      <c r="D8" s="39"/>
      <c r="E8" s="25" t="s">
        <v>19</v>
      </c>
      <c r="F8" s="25" t="s">
        <v>17</v>
      </c>
      <c r="G8" s="25" t="s">
        <v>17</v>
      </c>
      <c r="H8" s="25" t="s">
        <v>19</v>
      </c>
      <c r="I8" s="25" t="s">
        <v>17</v>
      </c>
      <c r="J8" s="25"/>
      <c r="K8" s="25"/>
      <c r="L8" s="25"/>
      <c r="M8" s="25"/>
      <c r="N8" s="25"/>
      <c r="O8" s="25"/>
      <c r="P8" s="25"/>
      <c r="Q8" s="39"/>
      <c r="R8" s="39"/>
      <c r="S8" s="39"/>
    </row>
    <row r="9" spans="1:19" x14ac:dyDescent="0.2">
      <c r="A9" s="33" t="s">
        <v>111</v>
      </c>
      <c r="B9" s="34">
        <v>3</v>
      </c>
      <c r="C9" s="35" t="str">
        <f>IF('Реестр оборудования'!B6="","",'Реестр оборудования'!B6)</f>
        <v>Вентилятор вытяжной ВЦ-4</v>
      </c>
      <c r="D9" s="34" t="str">
        <f>IF('Реестр оборудования'!C6="","",'Реестр оборудования'!C6)</f>
        <v>2103</v>
      </c>
      <c r="E9" s="25" t="s">
        <v>17</v>
      </c>
      <c r="F9" s="25" t="s">
        <v>23</v>
      </c>
      <c r="G9" s="25" t="s">
        <v>17</v>
      </c>
      <c r="H9" s="25" t="s">
        <v>17</v>
      </c>
      <c r="I9" s="25" t="s">
        <v>19</v>
      </c>
      <c r="J9" s="25" t="s">
        <v>17</v>
      </c>
      <c r="K9" s="25" t="s">
        <v>17</v>
      </c>
      <c r="L9" s="25" t="s">
        <v>17</v>
      </c>
      <c r="M9" s="25" t="s">
        <v>19</v>
      </c>
      <c r="N9" s="25" t="s">
        <v>17</v>
      </c>
      <c r="O9" s="25" t="s">
        <v>17</v>
      </c>
      <c r="P9" s="25" t="s">
        <v>19</v>
      </c>
      <c r="Q9" s="36">
        <f>COUNTA(E9:P9)</f>
        <v>12</v>
      </c>
      <c r="R9" s="36">
        <f>COUNTA(E10:P10)</f>
        <v>6</v>
      </c>
      <c r="S9" s="37">
        <f>IF(Q9=0,"",R9/Q9)</f>
        <v>0.5</v>
      </c>
    </row>
    <row r="10" spans="1:19" x14ac:dyDescent="0.2">
      <c r="A10" s="38" t="s">
        <v>112</v>
      </c>
      <c r="B10" s="39"/>
      <c r="C10" s="39"/>
      <c r="D10" s="39"/>
      <c r="E10" s="25" t="s">
        <v>17</v>
      </c>
      <c r="F10" s="25" t="s">
        <v>23</v>
      </c>
      <c r="G10" s="25" t="s">
        <v>17</v>
      </c>
      <c r="H10" s="25" t="s">
        <v>17</v>
      </c>
      <c r="I10" s="25" t="s">
        <v>19</v>
      </c>
      <c r="J10" s="25" t="s">
        <v>17</v>
      </c>
      <c r="K10" s="25"/>
      <c r="L10" s="25"/>
      <c r="M10" s="25"/>
      <c r="N10" s="25"/>
      <c r="O10" s="25"/>
      <c r="P10" s="25"/>
      <c r="Q10" s="39"/>
      <c r="R10" s="39"/>
      <c r="S10" s="39"/>
    </row>
    <row r="11" spans="1:19" x14ac:dyDescent="0.2">
      <c r="A11" s="33" t="s">
        <v>111</v>
      </c>
      <c r="B11" s="34">
        <v>4</v>
      </c>
      <c r="C11" s="35" t="str">
        <f>IF('Реестр оборудования'!B7="","",'Реестр оборудования'!B7)</f>
        <v>Конвейер ленточный КЛ-500</v>
      </c>
      <c r="D11" s="34" t="str">
        <f>IF('Реестр оборудования'!C7="","",'Реестр оборудования'!C7)</f>
        <v>2104</v>
      </c>
      <c r="E11" s="25" t="s">
        <v>17</v>
      </c>
      <c r="F11" s="25" t="s">
        <v>19</v>
      </c>
      <c r="G11" s="25" t="s">
        <v>17</v>
      </c>
      <c r="H11" s="25" t="s">
        <v>17</v>
      </c>
      <c r="I11" s="25" t="s">
        <v>17</v>
      </c>
      <c r="J11" s="25" t="s">
        <v>23</v>
      </c>
      <c r="K11" s="25" t="s">
        <v>17</v>
      </c>
      <c r="L11" s="25" t="s">
        <v>19</v>
      </c>
      <c r="M11" s="25" t="s">
        <v>17</v>
      </c>
      <c r="N11" s="25" t="s">
        <v>17</v>
      </c>
      <c r="O11" s="25" t="s">
        <v>21</v>
      </c>
      <c r="P11" s="25" t="s">
        <v>17</v>
      </c>
      <c r="Q11" s="36">
        <f>COUNTA(E11:P11)</f>
        <v>12</v>
      </c>
      <c r="R11" s="36">
        <f>COUNTA(E12:P12)</f>
        <v>6</v>
      </c>
      <c r="S11" s="37">
        <f>IF(Q11=0,"",R11/Q11)</f>
        <v>0.5</v>
      </c>
    </row>
    <row r="12" spans="1:19" x14ac:dyDescent="0.2">
      <c r="A12" s="38" t="s">
        <v>112</v>
      </c>
      <c r="B12" s="39"/>
      <c r="C12" s="39"/>
      <c r="D12" s="39"/>
      <c r="E12" s="25" t="s">
        <v>17</v>
      </c>
      <c r="F12" s="25" t="s">
        <v>19</v>
      </c>
      <c r="G12" s="25" t="s">
        <v>17</v>
      </c>
      <c r="H12" s="25" t="s">
        <v>17</v>
      </c>
      <c r="I12" s="25" t="s">
        <v>17</v>
      </c>
      <c r="J12" s="25" t="s">
        <v>23</v>
      </c>
      <c r="K12" s="25"/>
      <c r="L12" s="25"/>
      <c r="M12" s="25"/>
      <c r="N12" s="25"/>
      <c r="O12" s="25"/>
      <c r="P12" s="25"/>
      <c r="Q12" s="39"/>
      <c r="R12" s="39"/>
      <c r="S12" s="39"/>
    </row>
    <row r="13" spans="1:19" x14ac:dyDescent="0.2">
      <c r="A13" s="33" t="s">
        <v>111</v>
      </c>
      <c r="B13" s="34">
        <v>5</v>
      </c>
      <c r="C13" s="35" t="str">
        <f>IF('Реестр оборудования'!B8="","",'Реестр оборудования'!B8)</f>
        <v>Кран-балка 3,2 т</v>
      </c>
      <c r="D13" s="34" t="str">
        <f>IF('Реестр оборудования'!C8="","",'Реестр оборудования'!C8)</f>
        <v>2105</v>
      </c>
      <c r="E13" s="25" t="s">
        <v>23</v>
      </c>
      <c r="F13" s="25" t="s">
        <v>17</v>
      </c>
      <c r="G13" s="25" t="s">
        <v>19</v>
      </c>
      <c r="H13" s="25" t="s">
        <v>17</v>
      </c>
      <c r="I13" s="25" t="s">
        <v>17</v>
      </c>
      <c r="J13" s="25" t="s">
        <v>19</v>
      </c>
      <c r="K13" s="25" t="s">
        <v>17</v>
      </c>
      <c r="L13" s="25" t="s">
        <v>17</v>
      </c>
      <c r="M13" s="25" t="s">
        <v>19</v>
      </c>
      <c r="N13" s="25" t="s">
        <v>17</v>
      </c>
      <c r="O13" s="25" t="s">
        <v>17</v>
      </c>
      <c r="P13" s="25" t="s">
        <v>19</v>
      </c>
      <c r="Q13" s="36">
        <f>COUNTA(E13:P13)</f>
        <v>12</v>
      </c>
      <c r="R13" s="36">
        <f>COUNTA(E14:P14)</f>
        <v>6</v>
      </c>
      <c r="S13" s="37">
        <f>IF(Q13=0,"",R13/Q13)</f>
        <v>0.5</v>
      </c>
    </row>
    <row r="14" spans="1:19" x14ac:dyDescent="0.2">
      <c r="A14" s="38" t="s">
        <v>112</v>
      </c>
      <c r="B14" s="39"/>
      <c r="C14" s="39"/>
      <c r="D14" s="39"/>
      <c r="E14" s="25" t="s">
        <v>23</v>
      </c>
      <c r="F14" s="25" t="s">
        <v>17</v>
      </c>
      <c r="G14" s="25" t="s">
        <v>19</v>
      </c>
      <c r="H14" s="25" t="s">
        <v>17</v>
      </c>
      <c r="I14" s="25" t="s">
        <v>17</v>
      </c>
      <c r="J14" s="25" t="s">
        <v>19</v>
      </c>
      <c r="K14" s="25"/>
      <c r="L14" s="25"/>
      <c r="M14" s="25"/>
      <c r="N14" s="25"/>
      <c r="O14" s="25"/>
      <c r="P14" s="25"/>
      <c r="Q14" s="39"/>
      <c r="R14" s="39"/>
      <c r="S14" s="39"/>
    </row>
    <row r="15" spans="1:19" x14ac:dyDescent="0.2">
      <c r="A15" s="33" t="s">
        <v>111</v>
      </c>
      <c r="B15" s="34">
        <v>6</v>
      </c>
      <c r="C15" s="35" t="str">
        <f>IF('Реестр оборудования'!B9="","",'Реестр оборудования'!B9)</f>
        <v>Печь термическая ПТ-2</v>
      </c>
      <c r="D15" s="34" t="str">
        <f>IF('Реестр оборудования'!C9="","",'Реестр оборудования'!C9)</f>
        <v>2106</v>
      </c>
      <c r="E15" s="25" t="s">
        <v>17</v>
      </c>
      <c r="F15" s="25" t="s">
        <v>17</v>
      </c>
      <c r="G15" s="25" t="s">
        <v>19</v>
      </c>
      <c r="H15" s="25" t="s">
        <v>23</v>
      </c>
      <c r="I15" s="25" t="s">
        <v>17</v>
      </c>
      <c r="J15" s="25" t="s">
        <v>17</v>
      </c>
      <c r="K15" s="25" t="s">
        <v>19</v>
      </c>
      <c r="L15" s="25" t="s">
        <v>17</v>
      </c>
      <c r="M15" s="25" t="s">
        <v>17</v>
      </c>
      <c r="N15" s="25" t="s">
        <v>21</v>
      </c>
      <c r="O15" s="25" t="s">
        <v>17</v>
      </c>
      <c r="P15" s="25" t="s">
        <v>17</v>
      </c>
      <c r="Q15" s="36">
        <f>COUNTA(E15:P15)</f>
        <v>12</v>
      </c>
      <c r="R15" s="36">
        <f>COUNTA(E16:P16)</f>
        <v>6</v>
      </c>
      <c r="S15" s="37">
        <f>IF(Q15=0,"",R15/Q15)</f>
        <v>0.5</v>
      </c>
    </row>
    <row r="16" spans="1:19" x14ac:dyDescent="0.2">
      <c r="A16" s="38" t="s">
        <v>112</v>
      </c>
      <c r="B16" s="39"/>
      <c r="C16" s="39"/>
      <c r="D16" s="39"/>
      <c r="E16" s="25" t="s">
        <v>17</v>
      </c>
      <c r="F16" s="25" t="s">
        <v>17</v>
      </c>
      <c r="G16" s="25" t="s">
        <v>19</v>
      </c>
      <c r="H16" s="25" t="s">
        <v>23</v>
      </c>
      <c r="I16" s="25" t="s">
        <v>17</v>
      </c>
      <c r="J16" s="25" t="s">
        <v>17</v>
      </c>
      <c r="K16" s="25"/>
      <c r="L16" s="25"/>
      <c r="M16" s="25"/>
      <c r="N16" s="25"/>
      <c r="O16" s="25"/>
      <c r="P16" s="25"/>
      <c r="Q16" s="39"/>
      <c r="R16" s="39"/>
      <c r="S16" s="39"/>
    </row>
    <row r="17" spans="1:19" x14ac:dyDescent="0.2">
      <c r="A17" s="33" t="s">
        <v>111</v>
      </c>
      <c r="B17" s="36">
        <v>7</v>
      </c>
      <c r="C17" s="40" t="str">
        <f>IF('Реестр оборудования'!B10="","",'Реестр оборудования'!B10)</f>
        <v/>
      </c>
      <c r="D17" s="36" t="str">
        <f>IF('Реестр оборудования'!C10="","",'Реестр оборудования'!C10)</f>
        <v/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36">
        <f>COUNTA(E17:P17)</f>
        <v>0</v>
      </c>
      <c r="R17" s="36">
        <f>COUNTA(E18:P18)</f>
        <v>0</v>
      </c>
      <c r="S17" s="37" t="str">
        <f>IF(Q17=0,"",R17/Q17)</f>
        <v/>
      </c>
    </row>
    <row r="18" spans="1:19" x14ac:dyDescent="0.2">
      <c r="A18" s="38" t="s">
        <v>112</v>
      </c>
      <c r="B18" s="39"/>
      <c r="C18" s="39"/>
      <c r="D18" s="3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39"/>
      <c r="R18" s="39"/>
      <c r="S18" s="39"/>
    </row>
    <row r="19" spans="1:19" x14ac:dyDescent="0.2">
      <c r="A19" s="33" t="s">
        <v>111</v>
      </c>
      <c r="B19" s="36">
        <v>8</v>
      </c>
      <c r="C19" s="40" t="str">
        <f>IF('Реестр оборудования'!B11="","",'Реестр оборудования'!B11)</f>
        <v/>
      </c>
      <c r="D19" s="36" t="str">
        <f>IF('Реестр оборудования'!C11="","",'Реестр оборудования'!C11)</f>
        <v/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36">
        <f>COUNTA(E19:P19)</f>
        <v>0</v>
      </c>
      <c r="R19" s="36">
        <f>COUNTA(E20:P20)</f>
        <v>0</v>
      </c>
      <c r="S19" s="37" t="str">
        <f>IF(Q19=0,"",R19/Q19)</f>
        <v/>
      </c>
    </row>
    <row r="20" spans="1:19" x14ac:dyDescent="0.2">
      <c r="A20" s="38" t="s">
        <v>112</v>
      </c>
      <c r="B20" s="39"/>
      <c r="C20" s="39"/>
      <c r="D20" s="39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39"/>
      <c r="R20" s="39"/>
      <c r="S20" s="39"/>
    </row>
    <row r="21" spans="1:19" x14ac:dyDescent="0.2">
      <c r="A21" s="33" t="s">
        <v>111</v>
      </c>
      <c r="B21" s="36">
        <v>9</v>
      </c>
      <c r="C21" s="40" t="str">
        <f>IF('Реестр оборудования'!B12="","",'Реестр оборудования'!B12)</f>
        <v/>
      </c>
      <c r="D21" s="36" t="str">
        <f>IF('Реестр оборудования'!C12="","",'Реестр оборудования'!C12)</f>
        <v/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36">
        <f>COUNTA(E21:P21)</f>
        <v>0</v>
      </c>
      <c r="R21" s="36">
        <f>COUNTA(E22:P22)</f>
        <v>0</v>
      </c>
      <c r="S21" s="37" t="str">
        <f>IF(Q21=0,"",R21/Q21)</f>
        <v/>
      </c>
    </row>
    <row r="22" spans="1:19" x14ac:dyDescent="0.2">
      <c r="A22" s="38" t="s">
        <v>112</v>
      </c>
      <c r="B22" s="39"/>
      <c r="C22" s="39"/>
      <c r="D22" s="39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39"/>
      <c r="R22" s="39"/>
      <c r="S22" s="39"/>
    </row>
    <row r="23" spans="1:19" x14ac:dyDescent="0.2">
      <c r="A23" s="33" t="s">
        <v>111</v>
      </c>
      <c r="B23" s="36">
        <v>10</v>
      </c>
      <c r="C23" s="40" t="str">
        <f>IF('Реестр оборудования'!B13="","",'Реестр оборудования'!B13)</f>
        <v/>
      </c>
      <c r="D23" s="36" t="str">
        <f>IF('Реестр оборудования'!C13="","",'Реестр оборудования'!C13)</f>
        <v/>
      </c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36">
        <f>COUNTA(E23:P23)</f>
        <v>0</v>
      </c>
      <c r="R23" s="36">
        <f>COUNTA(E24:P24)</f>
        <v>0</v>
      </c>
      <c r="S23" s="37" t="str">
        <f>IF(Q23=0,"",R23/Q23)</f>
        <v/>
      </c>
    </row>
    <row r="24" spans="1:19" x14ac:dyDescent="0.2">
      <c r="A24" s="38" t="s">
        <v>112</v>
      </c>
      <c r="B24" s="39"/>
      <c r="C24" s="39"/>
      <c r="D24" s="39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39"/>
      <c r="R24" s="39"/>
      <c r="S24" s="39"/>
    </row>
    <row r="25" spans="1:19" x14ac:dyDescent="0.2">
      <c r="A25" s="33" t="s">
        <v>111</v>
      </c>
      <c r="B25" s="36">
        <v>11</v>
      </c>
      <c r="C25" s="40" t="str">
        <f>IF('Реестр оборудования'!B14="","",'Реестр оборудования'!B14)</f>
        <v/>
      </c>
      <c r="D25" s="36" t="str">
        <f>IF('Реестр оборудования'!C14="","",'Реестр оборудования'!C14)</f>
        <v/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36">
        <f>COUNTA(E25:P25)</f>
        <v>0</v>
      </c>
      <c r="R25" s="36">
        <f>COUNTA(E26:P26)</f>
        <v>0</v>
      </c>
      <c r="S25" s="37" t="str">
        <f>IF(Q25=0,"",R25/Q25)</f>
        <v/>
      </c>
    </row>
    <row r="26" spans="1:19" x14ac:dyDescent="0.2">
      <c r="A26" s="38" t="s">
        <v>112</v>
      </c>
      <c r="B26" s="39"/>
      <c r="C26" s="39"/>
      <c r="D26" s="39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39"/>
      <c r="R26" s="39"/>
      <c r="S26" s="39"/>
    </row>
    <row r="27" spans="1:19" x14ac:dyDescent="0.2">
      <c r="A27" s="33" t="s">
        <v>111</v>
      </c>
      <c r="B27" s="36">
        <v>12</v>
      </c>
      <c r="C27" s="40" t="str">
        <f>IF('Реестр оборудования'!B15="","",'Реестр оборудования'!B15)</f>
        <v/>
      </c>
      <c r="D27" s="36" t="str">
        <f>IF('Реестр оборудования'!C15="","",'Реестр оборудования'!C15)</f>
        <v/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36">
        <f>COUNTA(E27:P27)</f>
        <v>0</v>
      </c>
      <c r="R27" s="36">
        <f>COUNTA(E28:P28)</f>
        <v>0</v>
      </c>
      <c r="S27" s="37" t="str">
        <f>IF(Q27=0,"",R27/Q27)</f>
        <v/>
      </c>
    </row>
    <row r="28" spans="1:19" x14ac:dyDescent="0.2">
      <c r="A28" s="38" t="s">
        <v>112</v>
      </c>
      <c r="B28" s="39"/>
      <c r="C28" s="39"/>
      <c r="D28" s="39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39"/>
      <c r="R28" s="39"/>
      <c r="S28" s="39"/>
    </row>
    <row r="29" spans="1:19" x14ac:dyDescent="0.2">
      <c r="A29" s="33" t="s">
        <v>111</v>
      </c>
      <c r="B29" s="36">
        <v>13</v>
      </c>
      <c r="C29" s="40" t="str">
        <f>IF('Реестр оборудования'!B16="","",'Реестр оборудования'!B16)</f>
        <v/>
      </c>
      <c r="D29" s="36" t="str">
        <f>IF('Реестр оборудования'!C16="","",'Реестр оборудования'!C16)</f>
        <v/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36">
        <f>COUNTA(E29:P29)</f>
        <v>0</v>
      </c>
      <c r="R29" s="36">
        <f>COUNTA(E30:P30)</f>
        <v>0</v>
      </c>
      <c r="S29" s="37" t="str">
        <f>IF(Q29=0,"",R29/Q29)</f>
        <v/>
      </c>
    </row>
    <row r="30" spans="1:19" x14ac:dyDescent="0.2">
      <c r="A30" s="38" t="s">
        <v>112</v>
      </c>
      <c r="B30" s="39"/>
      <c r="C30" s="39"/>
      <c r="D30" s="39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39"/>
      <c r="R30" s="39"/>
      <c r="S30" s="39"/>
    </row>
    <row r="31" spans="1:19" x14ac:dyDescent="0.2">
      <c r="A31" s="33" t="s">
        <v>111</v>
      </c>
      <c r="B31" s="36">
        <v>14</v>
      </c>
      <c r="C31" s="40" t="str">
        <f>IF('Реестр оборудования'!B17="","",'Реестр оборудования'!B17)</f>
        <v/>
      </c>
      <c r="D31" s="36" t="str">
        <f>IF('Реестр оборудования'!C17="","",'Реестр оборудования'!C17)</f>
        <v/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36">
        <f>COUNTA(E31:P31)</f>
        <v>0</v>
      </c>
      <c r="R31" s="36">
        <f>COUNTA(E32:P32)</f>
        <v>0</v>
      </c>
      <c r="S31" s="37" t="str">
        <f>IF(Q31=0,"",R31/Q31)</f>
        <v/>
      </c>
    </row>
    <row r="32" spans="1:19" x14ac:dyDescent="0.2">
      <c r="A32" s="38" t="s">
        <v>112</v>
      </c>
      <c r="B32" s="39"/>
      <c r="C32" s="39"/>
      <c r="D32" s="39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39"/>
      <c r="R32" s="39"/>
      <c r="S32" s="39"/>
    </row>
    <row r="33" spans="1:19" ht="15" customHeight="1" x14ac:dyDescent="0.2">
      <c r="A33" s="57" t="s">
        <v>113</v>
      </c>
      <c r="B33" s="57"/>
      <c r="C33" s="57"/>
      <c r="D33" s="57"/>
      <c r="E33" s="32" t="str">
        <f t="shared" ref="E33:P33" si="0">SUMPRODUCT(($A$5:$A$32="план")*(E$5:E$32&lt;&gt;""))&amp;" / "&amp;SUMPRODUCT(($A$5:$A$32="факт")*(E$5:E$32&lt;&gt;""))</f>
        <v>6 / 6</v>
      </c>
      <c r="F33" s="32" t="str">
        <f t="shared" si="0"/>
        <v>6 / 6</v>
      </c>
      <c r="G33" s="32" t="str">
        <f t="shared" si="0"/>
        <v>6 / 6</v>
      </c>
      <c r="H33" s="32" t="str">
        <f t="shared" si="0"/>
        <v>6 / 6</v>
      </c>
      <c r="I33" s="32" t="str">
        <f t="shared" si="0"/>
        <v>6 / 6</v>
      </c>
      <c r="J33" s="32" t="str">
        <f t="shared" si="0"/>
        <v>6 / 5</v>
      </c>
      <c r="K33" s="32" t="str">
        <f t="shared" si="0"/>
        <v>6 / 0</v>
      </c>
      <c r="L33" s="32" t="str">
        <f t="shared" si="0"/>
        <v>6 / 0</v>
      </c>
      <c r="M33" s="32" t="str">
        <f t="shared" si="0"/>
        <v>6 / 0</v>
      </c>
      <c r="N33" s="32" t="str">
        <f t="shared" si="0"/>
        <v>6 / 0</v>
      </c>
      <c r="O33" s="32" t="str">
        <f t="shared" si="0"/>
        <v>6 / 0</v>
      </c>
      <c r="P33" s="32" t="str">
        <f t="shared" si="0"/>
        <v>6 / 0</v>
      </c>
      <c r="Q33" s="32">
        <f>SUMPRODUCT(($A$5:$A$32="план")*(Q$5:Q$32))</f>
        <v>72</v>
      </c>
      <c r="R33" s="32">
        <f>SUMPRODUCT(($A$5:$A$32="план")*(R$5:R$32))</f>
        <v>35</v>
      </c>
      <c r="S33" s="41">
        <f>IF(Q33=0,"",R33/Q33)</f>
        <v>0.4861111111111111</v>
      </c>
    </row>
    <row r="35" spans="1:19" ht="15" customHeight="1" x14ac:dyDescent="0.2">
      <c r="A35" s="9" t="s">
        <v>114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</sheetData>
  <mergeCells count="7">
    <mergeCell ref="A33:D33"/>
    <mergeCell ref="A35:S36"/>
    <mergeCell ref="A1:J1"/>
    <mergeCell ref="K1:M1"/>
    <mergeCell ref="N1:O1"/>
    <mergeCell ref="A2:S2"/>
    <mergeCell ref="A3:S3"/>
  </mergeCells>
  <conditionalFormatting sqref="E5:P32">
    <cfRule type="cellIs" dxfId="3" priority="2" operator="equal">
      <formula>"К"</formula>
    </cfRule>
    <cfRule type="cellIs" dxfId="2" priority="3" operator="equal">
      <formula>"С"</formula>
    </cfRule>
    <cfRule type="cellIs" dxfId="1" priority="4" operator="equal">
      <formula>"Т"</formula>
    </cfRule>
    <cfRule type="cellIs" dxfId="0" priority="5" operator="equal">
      <formula>"О"</formula>
    </cfRule>
  </conditionalFormatting>
  <dataValidations count="2">
    <dataValidation type="list" allowBlank="1" sqref="E5:P32" xr:uid="{00000000-0002-0000-0300-000000000000}">
      <formula1>"О,Т,С,К"</formula1>
      <formula2>0</formula2>
    </dataValidation>
    <dataValidation type="whole" allowBlank="1" showInputMessage="1" showErrorMessage="1" errorTitle="Нужен год" error="Введите год числом от 2000 до 2100, например 2027." promptTitle="Год графика" prompt="Укажите год, на который составлен график, например 2027._x000a_Год подставится в заголовок и потребуется при загрузке файла в e-toir." sqref="N1" xr:uid="{00000000-0002-0000-0300-000001000000}">
      <formula1>2000</formula1>
      <formula2>2100</formula2>
    </dataValidation>
  </dataValidations>
  <hyperlinks>
    <hyperlink ref="A3" r:id="rId1" xr:uid="{00000000-0004-0000-0300-000000000000}"/>
  </hyperlinks>
  <pageMargins left="0.75" right="0.75" top="1" bottom="1" header="0.511811023622047" footer="0.511811023622047"/>
  <pageSetup paperSize="9" orientation="portrait" horizontalDpi="300" verticalDpi="30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5"/>
  <sheetViews>
    <sheetView zoomScaleNormal="100" workbookViewId="0">
      <selection sqref="A1:N1"/>
    </sheetView>
  </sheetViews>
  <sheetFormatPr baseColWidth="10" defaultColWidth="8.6640625" defaultRowHeight="15" x14ac:dyDescent="0.2"/>
  <cols>
    <col min="1" max="1" width="30" customWidth="1"/>
    <col min="2" max="13" width="6.5" customWidth="1"/>
    <col min="14" max="14" width="9" customWidth="1"/>
  </cols>
  <sheetData>
    <row r="1" spans="1:14" ht="16.5" customHeight="1" x14ac:dyDescent="0.2">
      <c r="A1" s="3" t="s">
        <v>115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1:14" x14ac:dyDescent="0.2">
      <c r="A3" s="21" t="s">
        <v>116</v>
      </c>
      <c r="B3" s="21" t="s">
        <v>96</v>
      </c>
      <c r="C3" s="21" t="s">
        <v>97</v>
      </c>
      <c r="D3" s="21" t="s">
        <v>98</v>
      </c>
      <c r="E3" s="21" t="s">
        <v>99</v>
      </c>
      <c r="F3" s="21" t="s">
        <v>100</v>
      </c>
      <c r="G3" s="21" t="s">
        <v>101</v>
      </c>
      <c r="H3" s="21" t="s">
        <v>102</v>
      </c>
      <c r="I3" s="21" t="s">
        <v>103</v>
      </c>
      <c r="J3" s="21" t="s">
        <v>104</v>
      </c>
      <c r="K3" s="21" t="s">
        <v>105</v>
      </c>
      <c r="L3" s="21" t="s">
        <v>106</v>
      </c>
      <c r="M3" s="21" t="s">
        <v>107</v>
      </c>
      <c r="N3" s="21" t="s">
        <v>117</v>
      </c>
    </row>
    <row r="4" spans="1:14" x14ac:dyDescent="0.2">
      <c r="A4" s="23" t="s">
        <v>118</v>
      </c>
      <c r="B4" s="29">
        <f>SUMPRODUCT(('График план-факт'!$A$5:$A$32="план")*('График план-факт'!E$5:E$32="О"))</f>
        <v>4</v>
      </c>
      <c r="C4" s="29">
        <f>SUMPRODUCT(('График план-факт'!$A$5:$A$32="план")*('График план-факт'!F$5:F$32="О"))</f>
        <v>3</v>
      </c>
      <c r="D4" s="29">
        <f>SUMPRODUCT(('График план-факт'!$A$5:$A$32="план")*('График план-факт'!G$5:G$32="О"))</f>
        <v>4</v>
      </c>
      <c r="E4" s="29">
        <f>SUMPRODUCT(('График план-факт'!$A$5:$A$32="план")*('График план-факт'!H$5:H$32="О"))</f>
        <v>4</v>
      </c>
      <c r="F4" s="29">
        <f>SUMPRODUCT(('График план-факт'!$A$5:$A$32="план")*('График план-факт'!I$5:I$32="О"))</f>
        <v>4</v>
      </c>
      <c r="G4" s="29">
        <f>SUMPRODUCT(('График план-факт'!$A$5:$A$32="план")*('График план-факт'!J$5:J$32="О"))</f>
        <v>3</v>
      </c>
      <c r="H4" s="29">
        <f>SUMPRODUCT(('График план-факт'!$A$5:$A$32="план")*('График план-факт'!K$5:K$32="О"))</f>
        <v>4</v>
      </c>
      <c r="I4" s="29">
        <f>SUMPRODUCT(('График план-факт'!$A$5:$A$32="план")*('График план-факт'!L$5:L$32="О"))</f>
        <v>4</v>
      </c>
      <c r="J4" s="29">
        <f>SUMPRODUCT(('График план-факт'!$A$5:$A$32="план")*('График план-факт'!M$5:M$32="О"))</f>
        <v>4</v>
      </c>
      <c r="K4" s="29">
        <f>SUMPRODUCT(('График план-факт'!$A$5:$A$32="план")*('График план-факт'!N$5:N$32="О"))</f>
        <v>4</v>
      </c>
      <c r="L4" s="29">
        <f>SUMPRODUCT(('График план-факт'!$A$5:$A$32="план")*('График план-факт'!O$5:O$32="О"))</f>
        <v>4</v>
      </c>
      <c r="M4" s="29">
        <f>SUMPRODUCT(('График план-факт'!$A$5:$A$32="план")*('График план-факт'!P$5:P$32="О"))</f>
        <v>4</v>
      </c>
      <c r="N4" s="42">
        <f t="shared" ref="N4:N9" si="0">SUM(B4:M4)</f>
        <v>46</v>
      </c>
    </row>
    <row r="5" spans="1:14" x14ac:dyDescent="0.2">
      <c r="A5" s="23" t="s">
        <v>119</v>
      </c>
      <c r="B5" s="29">
        <f>SUMPRODUCT(('График план-факт'!$A$5:$A$32="план")*('График план-факт'!E$5:E$32="Т"))</f>
        <v>1</v>
      </c>
      <c r="C5" s="29">
        <f>SUMPRODUCT(('График план-факт'!$A$5:$A$32="план")*('График план-факт'!F$5:F$32="Т"))</f>
        <v>2</v>
      </c>
      <c r="D5" s="29">
        <f>SUMPRODUCT(('График план-факт'!$A$5:$A$32="план")*('График план-факт'!G$5:G$32="Т"))</f>
        <v>2</v>
      </c>
      <c r="E5" s="29">
        <f>SUMPRODUCT(('График план-факт'!$A$5:$A$32="план")*('График план-факт'!H$5:H$32="Т"))</f>
        <v>1</v>
      </c>
      <c r="F5" s="29">
        <f>SUMPRODUCT(('График план-факт'!$A$5:$A$32="план")*('График план-факт'!I$5:I$32="Т"))</f>
        <v>1</v>
      </c>
      <c r="G5" s="29">
        <f>SUMPRODUCT(('График план-факт'!$A$5:$A$32="план")*('График план-факт'!J$5:J$32="Т"))</f>
        <v>1</v>
      </c>
      <c r="H5" s="29">
        <f>SUMPRODUCT(('График план-факт'!$A$5:$A$32="план")*('График план-факт'!K$5:K$32="Т"))</f>
        <v>2</v>
      </c>
      <c r="I5" s="29">
        <f>SUMPRODUCT(('График план-факт'!$A$5:$A$32="план")*('График план-факт'!L$5:L$32="Т"))</f>
        <v>2</v>
      </c>
      <c r="J5" s="29">
        <f>SUMPRODUCT(('График план-факт'!$A$5:$A$32="план")*('График план-факт'!M$5:M$32="Т"))</f>
        <v>2</v>
      </c>
      <c r="K5" s="29">
        <f>SUMPRODUCT(('График план-факт'!$A$5:$A$32="план")*('График план-факт'!N$5:N$32="Т"))</f>
        <v>1</v>
      </c>
      <c r="L5" s="29">
        <f>SUMPRODUCT(('График план-факт'!$A$5:$A$32="план")*('График план-факт'!O$5:O$32="Т"))</f>
        <v>1</v>
      </c>
      <c r="M5" s="29">
        <f>SUMPRODUCT(('График план-факт'!$A$5:$A$32="план")*('График план-факт'!P$5:P$32="Т"))</f>
        <v>2</v>
      </c>
      <c r="N5" s="42">
        <f t="shared" si="0"/>
        <v>18</v>
      </c>
    </row>
    <row r="6" spans="1:14" x14ac:dyDescent="0.2">
      <c r="A6" s="23" t="s">
        <v>120</v>
      </c>
      <c r="B6" s="29">
        <f>SUMPRODUCT(('График план-факт'!$A$5:$A$32="план")*('График план-факт'!E$5:E$32="С"))</f>
        <v>0</v>
      </c>
      <c r="C6" s="29">
        <f>SUMPRODUCT(('График план-факт'!$A$5:$A$32="план")*('График план-факт'!F$5:F$32="С"))</f>
        <v>0</v>
      </c>
      <c r="D6" s="29">
        <f>SUMPRODUCT(('График план-факт'!$A$5:$A$32="план")*('График план-факт'!G$5:G$32="С"))</f>
        <v>0</v>
      </c>
      <c r="E6" s="29">
        <f>SUMPRODUCT(('График план-факт'!$A$5:$A$32="план")*('График план-факт'!H$5:H$32="С"))</f>
        <v>0</v>
      </c>
      <c r="F6" s="29">
        <f>SUMPRODUCT(('График план-факт'!$A$5:$A$32="план")*('График план-факт'!I$5:I$32="С"))</f>
        <v>0</v>
      </c>
      <c r="G6" s="29">
        <f>SUMPRODUCT(('График план-факт'!$A$5:$A$32="план")*('График план-факт'!J$5:J$32="С"))</f>
        <v>0</v>
      </c>
      <c r="H6" s="29">
        <f>SUMPRODUCT(('График план-факт'!$A$5:$A$32="план")*('График план-факт'!K$5:K$32="С"))</f>
        <v>0</v>
      </c>
      <c r="I6" s="29">
        <f>SUMPRODUCT(('График план-факт'!$A$5:$A$32="план")*('График план-факт'!L$5:L$32="С"))</f>
        <v>0</v>
      </c>
      <c r="J6" s="29">
        <f>SUMPRODUCT(('График план-факт'!$A$5:$A$32="план")*('График план-факт'!M$5:M$32="С"))</f>
        <v>0</v>
      </c>
      <c r="K6" s="29">
        <f>SUMPRODUCT(('График план-факт'!$A$5:$A$32="план")*('График план-факт'!N$5:N$32="С"))</f>
        <v>1</v>
      </c>
      <c r="L6" s="29">
        <f>SUMPRODUCT(('График план-факт'!$A$5:$A$32="план")*('График план-факт'!O$5:O$32="С"))</f>
        <v>1</v>
      </c>
      <c r="M6" s="29">
        <f>SUMPRODUCT(('График план-факт'!$A$5:$A$32="план")*('График план-факт'!P$5:P$32="С"))</f>
        <v>0</v>
      </c>
      <c r="N6" s="42">
        <f t="shared" si="0"/>
        <v>2</v>
      </c>
    </row>
    <row r="7" spans="1:14" x14ac:dyDescent="0.2">
      <c r="A7" s="23" t="s">
        <v>121</v>
      </c>
      <c r="B7" s="29">
        <f>SUMPRODUCT(('График план-факт'!$A$5:$A$32="план")*('График план-факт'!E$5:E$32="К"))</f>
        <v>1</v>
      </c>
      <c r="C7" s="29">
        <f>SUMPRODUCT(('График план-факт'!$A$5:$A$32="план")*('График план-факт'!F$5:F$32="К"))</f>
        <v>1</v>
      </c>
      <c r="D7" s="29">
        <f>SUMPRODUCT(('График план-факт'!$A$5:$A$32="план")*('График план-факт'!G$5:G$32="К"))</f>
        <v>0</v>
      </c>
      <c r="E7" s="29">
        <f>SUMPRODUCT(('График план-факт'!$A$5:$A$32="план")*('График план-факт'!H$5:H$32="К"))</f>
        <v>1</v>
      </c>
      <c r="F7" s="29">
        <f>SUMPRODUCT(('График план-факт'!$A$5:$A$32="план")*('График план-факт'!I$5:I$32="К"))</f>
        <v>1</v>
      </c>
      <c r="G7" s="29">
        <f>SUMPRODUCT(('График план-факт'!$A$5:$A$32="план")*('График план-факт'!J$5:J$32="К"))</f>
        <v>2</v>
      </c>
      <c r="H7" s="29">
        <f>SUMPRODUCT(('График план-факт'!$A$5:$A$32="план")*('График план-факт'!K$5:K$32="К"))</f>
        <v>0</v>
      </c>
      <c r="I7" s="29">
        <f>SUMPRODUCT(('График план-факт'!$A$5:$A$32="план")*('График план-факт'!L$5:L$32="К"))</f>
        <v>0</v>
      </c>
      <c r="J7" s="29">
        <f>SUMPRODUCT(('График план-факт'!$A$5:$A$32="план")*('График план-факт'!M$5:M$32="К"))</f>
        <v>0</v>
      </c>
      <c r="K7" s="29">
        <f>SUMPRODUCT(('График план-факт'!$A$5:$A$32="план")*('График план-факт'!N$5:N$32="К"))</f>
        <v>0</v>
      </c>
      <c r="L7" s="29">
        <f>SUMPRODUCT(('График план-факт'!$A$5:$A$32="план")*('График план-факт'!O$5:O$32="К"))</f>
        <v>0</v>
      </c>
      <c r="M7" s="29">
        <f>SUMPRODUCT(('График план-факт'!$A$5:$A$32="план")*('График план-факт'!P$5:P$32="К"))</f>
        <v>0</v>
      </c>
      <c r="N7" s="42">
        <f t="shared" si="0"/>
        <v>6</v>
      </c>
    </row>
    <row r="8" spans="1:14" x14ac:dyDescent="0.2">
      <c r="A8" s="43" t="s">
        <v>122</v>
      </c>
      <c r="B8" s="21">
        <f t="shared" ref="B8:M8" si="1">SUM(B4:B7)</f>
        <v>6</v>
      </c>
      <c r="C8" s="21">
        <f t="shared" si="1"/>
        <v>6</v>
      </c>
      <c r="D8" s="21">
        <f t="shared" si="1"/>
        <v>6</v>
      </c>
      <c r="E8" s="21">
        <f t="shared" si="1"/>
        <v>6</v>
      </c>
      <c r="F8" s="21">
        <f t="shared" si="1"/>
        <v>6</v>
      </c>
      <c r="G8" s="21">
        <f t="shared" si="1"/>
        <v>6</v>
      </c>
      <c r="H8" s="21">
        <f t="shared" si="1"/>
        <v>6</v>
      </c>
      <c r="I8" s="21">
        <f t="shared" si="1"/>
        <v>6</v>
      </c>
      <c r="J8" s="21">
        <f t="shared" si="1"/>
        <v>6</v>
      </c>
      <c r="K8" s="21">
        <f t="shared" si="1"/>
        <v>6</v>
      </c>
      <c r="L8" s="21">
        <f t="shared" si="1"/>
        <v>6</v>
      </c>
      <c r="M8" s="21">
        <f t="shared" si="1"/>
        <v>6</v>
      </c>
      <c r="N8" s="21">
        <f t="shared" si="0"/>
        <v>72</v>
      </c>
    </row>
    <row r="9" spans="1:14" x14ac:dyDescent="0.2">
      <c r="A9" s="44" t="s">
        <v>123</v>
      </c>
      <c r="B9" s="29">
        <f>SUMPRODUCT(('График план-факт'!$A$5:$A$32="факт")*('График план-факт'!E$5:E$32&lt;&gt;""))</f>
        <v>6</v>
      </c>
      <c r="C9" s="29">
        <f>SUMPRODUCT(('График план-факт'!$A$5:$A$32="факт")*('График план-факт'!F$5:F$32&lt;&gt;""))</f>
        <v>6</v>
      </c>
      <c r="D9" s="29">
        <f>SUMPRODUCT(('График план-факт'!$A$5:$A$32="факт")*('График план-факт'!G$5:G$32&lt;&gt;""))</f>
        <v>6</v>
      </c>
      <c r="E9" s="29">
        <f>SUMPRODUCT(('График план-факт'!$A$5:$A$32="факт")*('График план-факт'!H$5:H$32&lt;&gt;""))</f>
        <v>6</v>
      </c>
      <c r="F9" s="29">
        <f>SUMPRODUCT(('График план-факт'!$A$5:$A$32="факт")*('График план-факт'!I$5:I$32&lt;&gt;""))</f>
        <v>6</v>
      </c>
      <c r="G9" s="29">
        <f>SUMPRODUCT(('График план-факт'!$A$5:$A$32="факт")*('График план-факт'!J$5:J$32&lt;&gt;""))</f>
        <v>5</v>
      </c>
      <c r="H9" s="29">
        <f>SUMPRODUCT(('График план-факт'!$A$5:$A$32="факт")*('График план-факт'!K$5:K$32&lt;&gt;""))</f>
        <v>0</v>
      </c>
      <c r="I9" s="29">
        <f>SUMPRODUCT(('График план-факт'!$A$5:$A$32="факт")*('График план-факт'!L$5:L$32&lt;&gt;""))</f>
        <v>0</v>
      </c>
      <c r="J9" s="29">
        <f>SUMPRODUCT(('График план-факт'!$A$5:$A$32="факт")*('График план-факт'!M$5:M$32&lt;&gt;""))</f>
        <v>0</v>
      </c>
      <c r="K9" s="29">
        <f>SUMPRODUCT(('График план-факт'!$A$5:$A$32="факт")*('График план-факт'!N$5:N$32&lt;&gt;""))</f>
        <v>0</v>
      </c>
      <c r="L9" s="29">
        <f>SUMPRODUCT(('График план-факт'!$A$5:$A$32="факт")*('График план-факт'!O$5:O$32&lt;&gt;""))</f>
        <v>0</v>
      </c>
      <c r="M9" s="29">
        <f>SUMPRODUCT(('График план-факт'!$A$5:$A$32="факт")*('График план-факт'!P$5:P$32&lt;&gt;""))</f>
        <v>0</v>
      </c>
      <c r="N9" s="42">
        <f t="shared" si="0"/>
        <v>35</v>
      </c>
    </row>
    <row r="10" spans="1:14" x14ac:dyDescent="0.2">
      <c r="A10" s="44" t="s">
        <v>124</v>
      </c>
      <c r="B10" s="45">
        <f t="shared" ref="B10:N10" si="2">IF(B8=0,"",B9/B8)</f>
        <v>1</v>
      </c>
      <c r="C10" s="45">
        <f t="shared" si="2"/>
        <v>1</v>
      </c>
      <c r="D10" s="45">
        <f t="shared" si="2"/>
        <v>1</v>
      </c>
      <c r="E10" s="45">
        <f t="shared" si="2"/>
        <v>1</v>
      </c>
      <c r="F10" s="45">
        <f t="shared" si="2"/>
        <v>1</v>
      </c>
      <c r="G10" s="45">
        <f t="shared" si="2"/>
        <v>0.83333333333333337</v>
      </c>
      <c r="H10" s="45">
        <f t="shared" si="2"/>
        <v>0</v>
      </c>
      <c r="I10" s="45">
        <f t="shared" si="2"/>
        <v>0</v>
      </c>
      <c r="J10" s="45">
        <f t="shared" si="2"/>
        <v>0</v>
      </c>
      <c r="K10" s="45">
        <f t="shared" si="2"/>
        <v>0</v>
      </c>
      <c r="L10" s="45">
        <f t="shared" si="2"/>
        <v>0</v>
      </c>
      <c r="M10" s="45">
        <f t="shared" si="2"/>
        <v>0</v>
      </c>
      <c r="N10" s="45">
        <f t="shared" si="2"/>
        <v>0.4861111111111111</v>
      </c>
    </row>
    <row r="11" spans="1:14" x14ac:dyDescent="0.2">
      <c r="A11" s="43" t="s">
        <v>125</v>
      </c>
      <c r="B11" s="21">
        <f>B4*Справочники!$C$3+B5*Справочники!$C$4+B6*Справочники!$C$5+B7*Справочники!$C$6</f>
        <v>176</v>
      </c>
      <c r="C11" s="21">
        <f>C4*Справочники!$C$3+C5*Справочники!$C$4+C6*Справочники!$C$5+C7*Справочники!$C$6</f>
        <v>182</v>
      </c>
      <c r="D11" s="21">
        <f>D4*Справочники!$C$3+D5*Справочники!$C$4+D6*Справочники!$C$5+D7*Справочники!$C$6</f>
        <v>24</v>
      </c>
      <c r="E11" s="21">
        <f>E4*Справочники!$C$3+E5*Справочники!$C$4+E6*Справочники!$C$5+E7*Справочники!$C$6</f>
        <v>176</v>
      </c>
      <c r="F11" s="21">
        <f>F4*Справочники!$C$3+F5*Справочники!$C$4+F6*Справочники!$C$5+F7*Справочники!$C$6</f>
        <v>176</v>
      </c>
      <c r="G11" s="21">
        <f>G4*Справочники!$C$3+G5*Справочники!$C$4+G6*Справочники!$C$5+G7*Справочники!$C$6</f>
        <v>334</v>
      </c>
      <c r="H11" s="21">
        <f>H4*Справочники!$C$3+H5*Справочники!$C$4+H6*Справочники!$C$5+H7*Справочники!$C$6</f>
        <v>24</v>
      </c>
      <c r="I11" s="21">
        <f>I4*Справочники!$C$3+I5*Справочники!$C$4+I6*Справочники!$C$5+I7*Справочники!$C$6</f>
        <v>24</v>
      </c>
      <c r="J11" s="21">
        <f>J4*Справочники!$C$3+J5*Справочники!$C$4+J6*Справочники!$C$5+J7*Справочники!$C$6</f>
        <v>24</v>
      </c>
      <c r="K11" s="21">
        <f>K4*Справочники!$C$3+K5*Справочники!$C$4+K6*Справочники!$C$5+K7*Справочники!$C$6</f>
        <v>56</v>
      </c>
      <c r="L11" s="21">
        <f>L4*Справочники!$C$3+L5*Справочники!$C$4+L6*Справочники!$C$5+L7*Справочники!$C$6</f>
        <v>56</v>
      </c>
      <c r="M11" s="21">
        <f>M4*Справочники!$C$3+M5*Справочники!$C$4+M6*Справочники!$C$5+M7*Справочники!$C$6</f>
        <v>24</v>
      </c>
      <c r="N11" s="21">
        <f>SUM(B11:M11)</f>
        <v>1276</v>
      </c>
    </row>
    <row r="13" spans="1:14" x14ac:dyDescent="0.2">
      <c r="A13" s="4" t="s">
        <v>126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" customHeight="1" x14ac:dyDescent="0.2">
      <c r="A14" s="58" t="s">
        <v>127</v>
      </c>
      <c r="B14" s="58"/>
      <c r="C14" s="58"/>
      <c r="D14" s="22">
        <f>COUNTA('Реестр оборудования'!B4:B21)</f>
        <v>6</v>
      </c>
    </row>
    <row r="15" spans="1:14" ht="15" customHeight="1" x14ac:dyDescent="0.2">
      <c r="A15" s="58" t="s">
        <v>128</v>
      </c>
      <c r="B15" s="58"/>
      <c r="C15" s="58"/>
      <c r="D15" s="22">
        <f ca="1">COUNTIF('Реестр оборудования'!N4:N21,"ПРОСРОЧЕН")</f>
        <v>6</v>
      </c>
    </row>
    <row r="16" spans="1:14" ht="15" customHeight="1" x14ac:dyDescent="0.2">
      <c r="A16" s="58" t="s">
        <v>129</v>
      </c>
      <c r="B16" s="58"/>
      <c r="C16" s="58"/>
      <c r="D16" s="22">
        <f ca="1">COUNTIF('Реестр оборудования'!N4:N21,"Ближайший месяц")</f>
        <v>0</v>
      </c>
    </row>
    <row r="17" spans="1:14" ht="15" customHeight="1" x14ac:dyDescent="0.2">
      <c r="A17" s="58" t="s">
        <v>130</v>
      </c>
      <c r="B17" s="58"/>
      <c r="C17" s="58"/>
      <c r="D17" s="22">
        <f>MAX(B11:M11)</f>
        <v>334</v>
      </c>
    </row>
    <row r="18" spans="1:14" ht="15" customHeight="1" x14ac:dyDescent="0.2">
      <c r="A18" s="58" t="s">
        <v>131</v>
      </c>
      <c r="B18" s="58"/>
      <c r="C18" s="58"/>
      <c r="D18" s="22">
        <f>ROUND(AVERAGE(B11:M11),0)</f>
        <v>106</v>
      </c>
    </row>
    <row r="20" spans="1:14" ht="15" customHeight="1" x14ac:dyDescent="0.2">
      <c r="A20" s="9" t="s">
        <v>132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3" spans="1:14" ht="15" customHeight="1" x14ac:dyDescent="0.2">
      <c r="A23" s="2" t="s">
        <v>133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</sheetData>
  <mergeCells count="9">
    <mergeCell ref="A17:C17"/>
    <mergeCell ref="A18:C18"/>
    <mergeCell ref="A20:N21"/>
    <mergeCell ref="A23:N25"/>
    <mergeCell ref="A1:N1"/>
    <mergeCell ref="A13:N13"/>
    <mergeCell ref="A14:C14"/>
    <mergeCell ref="A15:C15"/>
    <mergeCell ref="A16:C16"/>
  </mergeCells>
  <hyperlinks>
    <hyperlink ref="A23" r:id="rId1" display="Эти цифры вы пересчитываете в Excel вручную раз в месяц. В системе e-toir они считаются сами: загрузите этот файл – парк оборудования, локации и ответственные заведутся автоматически, а дальше система будет вести выполнение плана, просрочки и трудозатраты в реальном времени, по факту закрытых нарядов. Открыть e-toir.ru →" xr:uid="{00000000-0004-0000-04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zoomScaleNormal="100" workbookViewId="0">
      <selection sqref="A1:K1"/>
    </sheetView>
  </sheetViews>
  <sheetFormatPr baseColWidth="10" defaultColWidth="8.6640625" defaultRowHeight="15" x14ac:dyDescent="0.2"/>
  <cols>
    <col min="1" max="1" width="16" customWidth="1"/>
    <col min="2" max="2" width="34" customWidth="1"/>
    <col min="3" max="3" width="14" customWidth="1"/>
    <col min="4" max="4" width="18" customWidth="1"/>
    <col min="5" max="5" width="15" customWidth="1"/>
    <col min="6" max="6" width="13" customWidth="1"/>
    <col min="7" max="7" width="20" customWidth="1"/>
    <col min="8" max="8" width="18" customWidth="1"/>
    <col min="9" max="9" width="13" customWidth="1"/>
    <col min="10" max="11" width="11" customWidth="1"/>
  </cols>
  <sheetData>
    <row r="1" spans="1:15" ht="18" customHeight="1" x14ac:dyDescent="0.2">
      <c r="A1" s="59" t="s">
        <v>134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3" spans="1:15" x14ac:dyDescent="0.2">
      <c r="A3" s="46" t="s">
        <v>135</v>
      </c>
    </row>
    <row r="4" spans="1:15" x14ac:dyDescent="0.2">
      <c r="A4" s="47" t="s">
        <v>136</v>
      </c>
      <c r="B4" s="48" t="s">
        <v>137</v>
      </c>
    </row>
    <row r="5" spans="1:15" x14ac:dyDescent="0.2">
      <c r="A5" s="47" t="s">
        <v>138</v>
      </c>
      <c r="B5" s="48" t="s">
        <v>139</v>
      </c>
    </row>
    <row r="6" spans="1:15" x14ac:dyDescent="0.2">
      <c r="A6" s="47" t="s">
        <v>140</v>
      </c>
      <c r="B6" s="48" t="inlineStr">
        <is>
          <t>1.3</t>
        </is>
      </c>
    </row>
    <row r="7" spans="1:15" x14ac:dyDescent="0.2">
      <c r="A7" s="47" t="s">
        <v>142</v>
      </c>
      <c r="B7" s="48" t="s">
        <v>143</v>
      </c>
    </row>
    <row r="8" spans="1:15" x14ac:dyDescent="0.2">
      <c r="A8" s="47" t="s">
        <v>144</v>
      </c>
      <c r="B8" s="48" t="s">
        <v>145</v>
      </c>
    </row>
    <row r="9" spans="1:15" x14ac:dyDescent="0.2">
      <c r="A9" s="47" t="s">
        <v>146</v>
      </c>
      <c r="B9" s="48" t="str">
        <f>IF(ISNUMBER('График план-факт'!$N$1),'График план-факт'!$N$1,"")</f>
        <v/>
      </c>
    </row>
    <row r="10" spans="1:15" x14ac:dyDescent="0.2">
      <c r="A10" s="47" t="s">
        <v>147</v>
      </c>
      <c r="B10" s="48" t="inlineStr">
        <is>
          <t>A15:O32</t>
        </is>
      </c>
    </row>
    <row r="11" spans="1:15" x14ac:dyDescent="0.2">
      <c r="A11" s="47" t="s">
        <v>149</v>
      </c>
      <c r="B11" s="48">
        <f>SUM(K15:K32)</f>
        <v>6</v>
      </c>
    </row>
    <row r="13" spans="1:15" ht="25.5" customHeight="1" x14ac:dyDescent="0.2">
      <c r="A13" s="49" t="s">
        <v>150</v>
      </c>
      <c r="B13" s="49" t="s">
        <v>151</v>
      </c>
      <c r="C13" s="49" t="s">
        <v>152</v>
      </c>
      <c r="D13" s="49" t="s">
        <v>153</v>
      </c>
      <c r="E13" s="49" t="s">
        <v>154</v>
      </c>
      <c r="F13" s="49" t="s">
        <v>155</v>
      </c>
      <c r="G13" s="49" t="s">
        <v>156</v>
      </c>
      <c r="H13" s="49" t="s">
        <v>157</v>
      </c>
      <c r="I13" s="49" t="s">
        <v>158</v>
      </c>
      <c r="J13" s="49" t="s">
        <v>159</v>
      </c>
      <c r="K13" s="49" t="s">
        <v>160</v>
      </c>
      <c r="L13" s="49" t="inlineStr">
        <is>
          <t>pm_interval_months</t>
        </is>
      </c>
      <c r="M13" s="49" t="inlineStr">
        <is>
          <t>pm_next_run</t>
        </is>
      </c>
      <c r="N13" s="49" t="inlineStr">
        <is>
          <t>overhaul_interval_months</t>
        </is>
      </c>
      <c r="O13" s="49" t="inlineStr">
        <is>
          <t>overhaul_next_run</t>
        </is>
      </c>
    </row>
    <row r="14" spans="1:15" ht="27.75" customHeight="1" x14ac:dyDescent="0.2">
      <c r="A14" s="50" t="s">
        <v>161</v>
      </c>
      <c r="B14" s="50" t="s">
        <v>162</v>
      </c>
      <c r="C14" s="50" t="s">
        <v>163</v>
      </c>
      <c r="D14" s="50" t="s">
        <v>164</v>
      </c>
      <c r="E14" s="50" t="s">
        <v>165</v>
      </c>
      <c r="F14" s="50" t="s">
        <v>166</v>
      </c>
      <c r="G14" s="50" t="s">
        <v>167</v>
      </c>
      <c r="H14" s="50" t="s">
        <v>168</v>
      </c>
      <c r="I14" s="50" t="s">
        <v>169</v>
      </c>
      <c r="J14" s="50" t="s">
        <v>170</v>
      </c>
      <c r="K14" s="50" t="s">
        <v>171</v>
      </c>
      <c r="L14" s="50" t="inlineStr">
        <is>
          <t>Периодичность ТО/Т, мес.</t>
        </is>
      </c>
      <c r="M14" s="50" t="inlineStr">
        <is>
          <t>Следующее ТО/Т</t>
        </is>
      </c>
      <c r="N14" s="50" t="inlineStr">
        <is>
          <t>Межремонтный цикл, мес.</t>
        </is>
      </c>
      <c r="O14" s="50" t="inlineStr">
        <is>
          <t>Следующий капитальный ремонт</t>
        </is>
      </c>
    </row>
    <row r="15" spans="1:15" x14ac:dyDescent="0.2">
      <c r="A15" s="51" t="str">
        <f>IF('Реестр оборудования'!B4="","",IF('Реестр оборудования'!C4="","ROW-"&amp;'Реестр оборудования'!A4,'Реестр оборудования'!C4))</f>
        <v>2101</v>
      </c>
      <c r="B15" s="51" t="str">
        <f>IF('Реестр оборудования'!B4="","",'Реестр оборудования'!B4)</f>
        <v>Пресс гидравлический П-100</v>
      </c>
      <c r="C15" s="51" t="str">
        <f>IF('Реестр оборудования'!C4="","",'Реестр оборудования'!C4)</f>
        <v>2101</v>
      </c>
      <c r="D15" s="51" t="str">
        <f>IF('Реестр оборудования'!D4="","",'Реестр оборудования'!D4)</f>
        <v>Цех 1</v>
      </c>
      <c r="E15" s="52">
        <f>IF('Реестр оборудования'!G4="","",'Реестр оборудования'!G4)</f>
        <v>42472</v>
      </c>
      <c r="F15" s="52"/>
      <c r="G15" s="51" t="str">
        <f>IF('Реестр оборудования'!O4="","",'Реестр оборудования'!O4)</f>
        <v>Смирнов Н. В.</v>
      </c>
      <c r="H15" s="51"/>
      <c r="I15" s="51" t="str">
        <f>IF('Реестр оборудования'!E4="","",'Реестр оборудования'!E4)</f>
        <v>A</v>
      </c>
      <c r="J15" s="51">
        <f>IF('Реестр оборудования'!F4="","",'Реестр оборудования'!F4)</f>
        <v>2</v>
      </c>
      <c r="K15" s="53">
        <f t="shared" ref="K15:K32" si="0">IF(B15="",0,1)</f>
        <v>1</v>
      </c>
      <c r="L15" s="51">
        <f>IF('Реестр оборудования'!K4="","",'Реестр оборудования'!K4)</f>
        <v>3</v>
      </c>
      <c r="M15" s="52">
        <f>IF('Реестр оборудования'!M4="","",'Реестр оборудования'!M4)</f>
        <v>46248</v>
      </c>
      <c r="N15" s="51">
        <f>IF('Реестр оборудования'!I4="","",'Реестр оборудования'!I4)</f>
        <v>48</v>
      </c>
      <c r="O15" s="52">
        <f>IF('Реестр оборудования'!J4="","",'Реестр оборудования'!J4)</f>
        <v>46548</v>
      </c>
    </row>
    <row r="16" spans="1:15" x14ac:dyDescent="0.2">
      <c r="A16" s="51" t="str">
        <f>IF('Реестр оборудования'!B5="","",IF('Реестр оборудования'!C5="","ROW-"&amp;'Реестр оборудования'!A5,'Реестр оборудования'!C5))</f>
        <v>2102</v>
      </c>
      <c r="B16" s="51" t="str">
        <f>IF('Реестр оборудования'!B5="","",'Реестр оборудования'!B5)</f>
        <v>Насос центробежный НЦ-60</v>
      </c>
      <c r="C16" s="51" t="str">
        <f>IF('Реестр оборудования'!C5="","",'Реестр оборудования'!C5)</f>
        <v>2102</v>
      </c>
      <c r="D16" s="51" t="str">
        <f>IF('Реестр оборудования'!D5="","",'Реестр оборудования'!D5)</f>
        <v>Цех 1</v>
      </c>
      <c r="E16" s="52">
        <f>IF('Реестр оборудования'!G5="","",'Реестр оборудования'!G5)</f>
        <v>43711</v>
      </c>
      <c r="F16" s="52"/>
      <c r="G16" s="51" t="str">
        <f>IF('Реестр оборудования'!O5="","",'Реестр оборудования'!O5)</f>
        <v>Смирнов Н. В.</v>
      </c>
      <c r="H16" s="51"/>
      <c r="I16" s="51" t="str">
        <f>IF('Реестр оборудования'!E5="","",'Реестр оборудования'!E5)</f>
        <v>B</v>
      </c>
      <c r="J16" s="51">
        <f>IF('Реестр оборудования'!F5="","",'Реестр оборудования'!F5)</f>
        <v>3</v>
      </c>
      <c r="K16" s="53">
        <f t="shared" si="0"/>
        <v>1</v>
      </c>
      <c r="L16" s="51">
        <f>IF('Реестр оборудования'!K5="","",'Реестр оборудования'!K5)</f>
        <v>1</v>
      </c>
      <c r="M16" s="52">
        <f>IF('Реестр оборудования'!M5="","",'Реестр оборудования'!M5)</f>
        <v>46228</v>
      </c>
      <c r="N16" s="51">
        <f>IF('Реестр оборудования'!I5="","",'Реестр оборудования'!I5)</f>
        <v>36</v>
      </c>
      <c r="O16" s="52">
        <f>IF('Реестр оборудования'!J5="","",'Реестр оборудования'!J5)</f>
        <v>46466</v>
      </c>
    </row>
    <row r="17" spans="1:15" x14ac:dyDescent="0.2">
      <c r="A17" s="51" t="str">
        <f>IF('Реестр оборудования'!B6="","",IF('Реестр оборудования'!C6="","ROW-"&amp;'Реестр оборудования'!A6,'Реестр оборудования'!C6))</f>
        <v>2103</v>
      </c>
      <c r="B17" s="51" t="str">
        <f>IF('Реестр оборудования'!B6="","",'Реестр оборудования'!B6)</f>
        <v>Вентилятор вытяжной ВЦ-4</v>
      </c>
      <c r="C17" s="51" t="str">
        <f>IF('Реестр оборудования'!C6="","",'Реестр оборудования'!C6)</f>
        <v>2103</v>
      </c>
      <c r="D17" s="51" t="str">
        <f>IF('Реестр оборудования'!D6="","",'Реестр оборудования'!D6)</f>
        <v>Цех 1</v>
      </c>
      <c r="E17" s="52">
        <f>IF('Реестр оборудования'!G6="","",'Реестр оборудования'!G6)</f>
        <v>43878</v>
      </c>
      <c r="F17" s="52"/>
      <c r="G17" s="51" t="str">
        <f>IF('Реестр оборудования'!O6="","",'Реестр оборудования'!O6)</f>
        <v>Ковалёв Д. А.</v>
      </c>
      <c r="H17" s="51"/>
      <c r="I17" s="51" t="str">
        <f>IF('Реестр оборудования'!E6="","",'Реестр оборудования'!E6)</f>
        <v>C</v>
      </c>
      <c r="J17" s="51">
        <f>IF('Реестр оборудования'!F6="","",'Реестр оборудования'!F6)</f>
        <v>2</v>
      </c>
      <c r="K17" s="53">
        <f t="shared" si="0"/>
        <v>1</v>
      </c>
      <c r="L17" s="51">
        <f>IF('Реестр оборудования'!K6="","",'Реестр оборудования'!K6)</f>
        <v>6</v>
      </c>
      <c r="M17" s="52">
        <f>IF('Реестр оборудования'!M6="","",'Реестр оборудования'!M6)</f>
        <v>46244</v>
      </c>
      <c r="N17" s="51">
        <f>IF('Реестр оборудования'!I6="","",'Реестр оборудования'!I6)</f>
        <v>60</v>
      </c>
      <c r="O17" s="52">
        <f>IF('Реестр оборудования'!J6="","",'Реестр оборудования'!J6)</f>
        <v>47498</v>
      </c>
    </row>
    <row r="18" spans="1:15" x14ac:dyDescent="0.2">
      <c r="A18" s="51" t="str">
        <f>IF('Реестр оборудования'!B7="","",IF('Реестр оборудования'!C7="","ROW-"&amp;'Реестр оборудования'!A7,'Реестр оборудования'!C7))</f>
        <v>2104</v>
      </c>
      <c r="B18" s="51" t="str">
        <f>IF('Реестр оборудования'!B7="","",'Реестр оборудования'!B7)</f>
        <v>Конвейер ленточный КЛ-500</v>
      </c>
      <c r="C18" s="51" t="str">
        <f>IF('Реестр оборудования'!C7="","",'Реестр оборудования'!C7)</f>
        <v>2104</v>
      </c>
      <c r="D18" s="51" t="str">
        <f>IF('Реестр оборудования'!D7="","",'Реестр оборудования'!D7)</f>
        <v>Цех 2</v>
      </c>
      <c r="E18" s="52">
        <f>IF('Реестр оборудования'!G7="","",'Реестр оборудования'!G7)</f>
        <v>43311</v>
      </c>
      <c r="F18" s="52"/>
      <c r="G18" s="51" t="str">
        <f>IF('Реестр оборудования'!O7="","",'Реестр оборудования'!O7)</f>
        <v>Ковалёв Д. А.</v>
      </c>
      <c r="H18" s="51"/>
      <c r="I18" s="51" t="str">
        <f>IF('Реестр оборудования'!E7="","",'Реестр оборудования'!E7)</f>
        <v>A</v>
      </c>
      <c r="J18" s="51">
        <f>IF('Реестр оборудования'!F7="","",'Реестр оборудования'!F7)</f>
        <v>3</v>
      </c>
      <c r="K18" s="53">
        <f t="shared" si="0"/>
        <v>1</v>
      </c>
      <c r="L18" s="51">
        <f>IF('Реестр оборудования'!K7="","",'Реестр оборудования'!K7)</f>
        <v>2</v>
      </c>
      <c r="M18" s="52">
        <f>IF('Реестр оборудования'!M7="","",'Реестр оборудования'!M7)</f>
        <v>46264</v>
      </c>
      <c r="N18" s="51">
        <f>IF('Реестр оборудования'!I7="","",'Реестр оборудования'!I7)</f>
        <v>48</v>
      </c>
      <c r="O18" s="52">
        <f>IF('Реестр оборудования'!J7="","",'Реестр оборудования'!J7)</f>
        <v>46331</v>
      </c>
    </row>
    <row r="19" spans="1:15" x14ac:dyDescent="0.2">
      <c r="A19" s="51" t="str">
        <f>IF('Реестр оборудования'!B8="","",IF('Реестр оборудования'!C8="","ROW-"&amp;'Реестр оборудования'!A8,'Реестр оборудования'!C8))</f>
        <v>2105</v>
      </c>
      <c r="B19" s="51" t="str">
        <f>IF('Реестр оборудования'!B8="","",'Реестр оборудования'!B8)</f>
        <v>Кран-балка 3,2 т</v>
      </c>
      <c r="C19" s="51" t="str">
        <f>IF('Реестр оборудования'!C8="","",'Реестр оборудования'!C8)</f>
        <v>2105</v>
      </c>
      <c r="D19" s="51" t="str">
        <f>IF('Реестр оборудования'!D8="","",'Реестр оборудования'!D8)</f>
        <v>Цех 2</v>
      </c>
      <c r="E19" s="52">
        <f>IF('Реестр оборудования'!G8="","",'Реестр оборудования'!G8)</f>
        <v>42328</v>
      </c>
      <c r="F19" s="52"/>
      <c r="G19" s="51" t="str">
        <f>IF('Реестр оборудования'!O8="","",'Реестр оборудования'!O8)</f>
        <v>Орлова Е. С.</v>
      </c>
      <c r="H19" s="51"/>
      <c r="I19" s="51" t="str">
        <f>IF('Реестр оборудования'!E8="","",'Реестр оборудования'!E8)</f>
        <v>B</v>
      </c>
      <c r="J19" s="51">
        <f>IF('Реестр оборудования'!F8="","",'Реестр оборудования'!F8)</f>
        <v>1</v>
      </c>
      <c r="K19" s="53">
        <f t="shared" si="0"/>
        <v>1</v>
      </c>
      <c r="L19" s="51">
        <f>IF('Реестр оборудования'!K8="","",'Реестр оборудования'!K8)</f>
        <v>6</v>
      </c>
      <c r="M19" s="52">
        <f>IF('Реестр оборудования'!M8="","",'Реестр оборудования'!M8)</f>
        <v>46225</v>
      </c>
      <c r="N19" s="51">
        <f>IF('Реестр оборудования'!I8="","",'Реестр оборудования'!I8)</f>
        <v>60</v>
      </c>
      <c r="O19" s="52">
        <f>IF('Реестр оборудования'!J8="","",'Реестр оборудования'!J8)</f>
        <v>46296</v>
      </c>
    </row>
    <row r="20" spans="1:15" x14ac:dyDescent="0.2">
      <c r="A20" s="51" t="str">
        <f>IF('Реестр оборудования'!B9="","",IF('Реестр оборудования'!C9="","ROW-"&amp;'Реестр оборудования'!A9,'Реестр оборудования'!C9))</f>
        <v>2106</v>
      </c>
      <c r="B20" s="51" t="str">
        <f>IF('Реестр оборудования'!B9="","",'Реестр оборудования'!B9)</f>
        <v>Печь термическая ПТ-2</v>
      </c>
      <c r="C20" s="51" t="str">
        <f>IF('Реестр оборудования'!C9="","",'Реестр оборудования'!C9)</f>
        <v>2106</v>
      </c>
      <c r="D20" s="51" t="str">
        <f>IF('Реестр оборудования'!D9="","",'Реестр оборудования'!D9)</f>
        <v>Цех 2</v>
      </c>
      <c r="E20" s="52">
        <f>IF('Реестр оборудования'!G9="","",'Реестр оборудования'!G9)</f>
        <v>42802</v>
      </c>
      <c r="F20" s="52"/>
      <c r="G20" s="51" t="str">
        <f>IF('Реестр оборудования'!O9="","",'Реестр оборудования'!O9)</f>
        <v>Орлова Е. С.</v>
      </c>
      <c r="H20" s="51"/>
      <c r="I20" s="51" t="str">
        <f>IF('Реестр оборудования'!E9="","",'Реестр оборудования'!E9)</f>
        <v>A</v>
      </c>
      <c r="J20" s="51">
        <f>IF('Реестр оборудования'!F9="","",'Реестр оборудования'!F9)</f>
        <v>3</v>
      </c>
      <c r="K20" s="53">
        <f t="shared" si="0"/>
        <v>1</v>
      </c>
      <c r="L20" s="51">
        <f>IF('Реестр оборудования'!K9="","",'Реестр оборудования'!K9)</f>
        <v>3</v>
      </c>
      <c r="M20" s="52">
        <f>IF('Реестр оборудования'!M9="","",'Реестр оборудования'!M9)</f>
        <v>46210</v>
      </c>
      <c r="N20" s="51">
        <f>IF('Реестр оборудования'!I9="","",'Реестр оборудования'!I9)</f>
        <v>36</v>
      </c>
      <c r="O20" s="52">
        <f>IF('Реестр оборудования'!J9="","",'Реестр оборудования'!J9)</f>
        <v>46617</v>
      </c>
    </row>
    <row r="21" spans="1:15" x14ac:dyDescent="0.2">
      <c r="A21" s="51" t="str">
        <f>IF('Реестр оборудования'!B10="","",IF('Реестр оборудования'!C10="","ROW-"&amp;'Реестр оборудования'!A10,'Реестр оборудования'!C10))</f>
        <v/>
      </c>
      <c r="B21" s="51" t="str">
        <f>IF('Реестр оборудования'!B10="","",'Реестр оборудования'!B10)</f>
        <v/>
      </c>
      <c r="C21" s="51" t="str">
        <f>IF('Реестр оборудования'!C10="","",'Реестр оборудования'!C10)</f>
        <v/>
      </c>
      <c r="D21" s="51" t="str">
        <f>IF('Реестр оборудования'!D10="","",'Реестр оборудования'!D10)</f>
        <v/>
      </c>
      <c r="E21" s="52" t="str">
        <f>IF('Реестр оборудования'!G10="","",'Реестр оборудования'!G10)</f>
        <v/>
      </c>
      <c r="F21" s="52"/>
      <c r="G21" s="51" t="str">
        <f>IF('Реестр оборудования'!O10="","",'Реестр оборудования'!O10)</f>
        <v/>
      </c>
      <c r="H21" s="51"/>
      <c r="I21" s="51" t="str">
        <f>IF('Реестр оборудования'!E10="","",'Реестр оборудования'!E10)</f>
        <v/>
      </c>
      <c r="J21" s="51" t="str">
        <f>IF('Реестр оборудования'!F10="","",'Реестр оборудования'!F10)</f>
        <v/>
      </c>
      <c r="K21" s="53">
        <f t="shared" si="0"/>
        <v>0</v>
      </c>
      <c r="L21" s="51" t="str">
        <f>IF('Реестр оборудования'!K10="","",'Реестр оборудования'!K10)</f>
        <v/>
      </c>
      <c r="M21" s="52" t="str">
        <f>IF('Реестр оборудования'!M10="","",'Реестр оборудования'!M10)</f>
        <v/>
      </c>
      <c r="N21" s="51" t="str">
        <f>IF('Реестр оборудования'!I10="","",'Реестр оборудования'!I10)</f>
        <v/>
      </c>
      <c r="O21" s="52" t="str">
        <f>IF('Реестр оборудования'!J10="","",'Реестр оборудования'!J10)</f>
        <v/>
      </c>
    </row>
    <row r="22" spans="1:15" x14ac:dyDescent="0.2">
      <c r="A22" s="51" t="str">
        <f>IF('Реестр оборудования'!B11="","",IF('Реестр оборудования'!C11="","ROW-"&amp;'Реестр оборудования'!A11,'Реестр оборудования'!C11))</f>
        <v/>
      </c>
      <c r="B22" s="51" t="str">
        <f>IF('Реестр оборудования'!B11="","",'Реестр оборудования'!B11)</f>
        <v/>
      </c>
      <c r="C22" s="51" t="str">
        <f>IF('Реестр оборудования'!C11="","",'Реестр оборудования'!C11)</f>
        <v/>
      </c>
      <c r="D22" s="51" t="str">
        <f>IF('Реестр оборудования'!D11="","",'Реестр оборудования'!D11)</f>
        <v/>
      </c>
      <c r="E22" s="52" t="str">
        <f>IF('Реестр оборудования'!G11="","",'Реестр оборудования'!G11)</f>
        <v/>
      </c>
      <c r="F22" s="52"/>
      <c r="G22" s="51" t="str">
        <f>IF('Реестр оборудования'!O11="","",'Реестр оборудования'!O11)</f>
        <v/>
      </c>
      <c r="H22" s="51"/>
      <c r="I22" s="51" t="str">
        <f>IF('Реестр оборудования'!E11="","",'Реестр оборудования'!E11)</f>
        <v/>
      </c>
      <c r="J22" s="51" t="str">
        <f>IF('Реестр оборудования'!F11="","",'Реестр оборудования'!F11)</f>
        <v/>
      </c>
      <c r="K22" s="53">
        <f t="shared" si="0"/>
        <v>0</v>
      </c>
      <c r="L22" s="51" t="str">
        <f>IF('Реестр оборудования'!K11="","",'Реестр оборудования'!K11)</f>
        <v/>
      </c>
      <c r="M22" s="52" t="str">
        <f>IF('Реестр оборудования'!M11="","",'Реестр оборудования'!M11)</f>
        <v/>
      </c>
      <c r="N22" s="51" t="str">
        <f>IF('Реестр оборудования'!I11="","",'Реестр оборудования'!I11)</f>
        <v/>
      </c>
      <c r="O22" s="52" t="str">
        <f>IF('Реестр оборудования'!J11="","",'Реестр оборудования'!J11)</f>
        <v/>
      </c>
    </row>
    <row r="23" spans="1:15" x14ac:dyDescent="0.2">
      <c r="A23" s="51" t="str">
        <f>IF('Реестр оборудования'!B12="","",IF('Реестр оборудования'!C12="","ROW-"&amp;'Реестр оборудования'!A12,'Реестр оборудования'!C12))</f>
        <v/>
      </c>
      <c r="B23" s="51" t="str">
        <f>IF('Реестр оборудования'!B12="","",'Реестр оборудования'!B12)</f>
        <v/>
      </c>
      <c r="C23" s="51" t="str">
        <f>IF('Реестр оборудования'!C12="","",'Реестр оборудования'!C12)</f>
        <v/>
      </c>
      <c r="D23" s="51" t="str">
        <f>IF('Реестр оборудования'!D12="","",'Реестр оборудования'!D12)</f>
        <v/>
      </c>
      <c r="E23" s="52" t="str">
        <f>IF('Реестр оборудования'!G12="","",'Реестр оборудования'!G12)</f>
        <v/>
      </c>
      <c r="F23" s="52"/>
      <c r="G23" s="51" t="str">
        <f>IF('Реестр оборудования'!O12="","",'Реестр оборудования'!O12)</f>
        <v/>
      </c>
      <c r="H23" s="51"/>
      <c r="I23" s="51" t="str">
        <f>IF('Реестр оборудования'!E12="","",'Реестр оборудования'!E12)</f>
        <v/>
      </c>
      <c r="J23" s="51" t="str">
        <f>IF('Реестр оборудования'!F12="","",'Реестр оборудования'!F12)</f>
        <v/>
      </c>
      <c r="K23" s="53">
        <f t="shared" si="0"/>
        <v>0</v>
      </c>
      <c r="L23" s="51" t="str">
        <f>IF('Реестр оборудования'!K12="","",'Реестр оборудования'!K12)</f>
        <v/>
      </c>
      <c r="M23" s="52" t="str">
        <f>IF('Реестр оборудования'!M12="","",'Реестр оборудования'!M12)</f>
        <v/>
      </c>
      <c r="N23" s="51" t="str">
        <f>IF('Реестр оборудования'!I12="","",'Реестр оборудования'!I12)</f>
        <v/>
      </c>
      <c r="O23" s="52" t="str">
        <f>IF('Реестр оборудования'!J12="","",'Реестр оборудования'!J12)</f>
        <v/>
      </c>
    </row>
    <row r="24" spans="1:15" x14ac:dyDescent="0.2">
      <c r="A24" s="51" t="str">
        <f>IF('Реестр оборудования'!B13="","",IF('Реестр оборудования'!C13="","ROW-"&amp;'Реестр оборудования'!A13,'Реестр оборудования'!C13))</f>
        <v/>
      </c>
      <c r="B24" s="51" t="str">
        <f>IF('Реестр оборудования'!B13="","",'Реестр оборудования'!B13)</f>
        <v/>
      </c>
      <c r="C24" s="51" t="str">
        <f>IF('Реестр оборудования'!C13="","",'Реестр оборудования'!C13)</f>
        <v/>
      </c>
      <c r="D24" s="51" t="str">
        <f>IF('Реестр оборудования'!D13="","",'Реестр оборудования'!D13)</f>
        <v/>
      </c>
      <c r="E24" s="52" t="str">
        <f>IF('Реестр оборудования'!G13="","",'Реестр оборудования'!G13)</f>
        <v/>
      </c>
      <c r="F24" s="52"/>
      <c r="G24" s="51" t="str">
        <f>IF('Реестр оборудования'!O13="","",'Реестр оборудования'!O13)</f>
        <v/>
      </c>
      <c r="H24" s="51"/>
      <c r="I24" s="51" t="str">
        <f>IF('Реестр оборудования'!E13="","",'Реестр оборудования'!E13)</f>
        <v/>
      </c>
      <c r="J24" s="51" t="str">
        <f>IF('Реестр оборудования'!F13="","",'Реестр оборудования'!F13)</f>
        <v/>
      </c>
      <c r="K24" s="53">
        <f t="shared" si="0"/>
        <v>0</v>
      </c>
      <c r="L24" s="51" t="str">
        <f>IF('Реестр оборудования'!K13="","",'Реестр оборудования'!K13)</f>
        <v/>
      </c>
      <c r="M24" s="52" t="str">
        <f>IF('Реестр оборудования'!M13="","",'Реестр оборудования'!M13)</f>
        <v/>
      </c>
      <c r="N24" s="51" t="str">
        <f>IF('Реестр оборудования'!I13="","",'Реестр оборудования'!I13)</f>
        <v/>
      </c>
      <c r="O24" s="52" t="str">
        <f>IF('Реестр оборудования'!J13="","",'Реестр оборудования'!J13)</f>
        <v/>
      </c>
    </row>
    <row r="25" spans="1:15" x14ac:dyDescent="0.2">
      <c r="A25" s="51" t="str">
        <f>IF('Реестр оборудования'!B14="","",IF('Реестр оборудования'!C14="","ROW-"&amp;'Реестр оборудования'!A14,'Реестр оборудования'!C14))</f>
        <v/>
      </c>
      <c r="B25" s="51" t="str">
        <f>IF('Реестр оборудования'!B14="","",'Реестр оборудования'!B14)</f>
        <v/>
      </c>
      <c r="C25" s="51" t="str">
        <f>IF('Реестр оборудования'!C14="","",'Реестр оборудования'!C14)</f>
        <v/>
      </c>
      <c r="D25" s="51" t="str">
        <f>IF('Реестр оборудования'!D14="","",'Реестр оборудования'!D14)</f>
        <v/>
      </c>
      <c r="E25" s="52" t="str">
        <f>IF('Реестр оборудования'!G14="","",'Реестр оборудования'!G14)</f>
        <v/>
      </c>
      <c r="F25" s="52"/>
      <c r="G25" s="51" t="str">
        <f>IF('Реестр оборудования'!O14="","",'Реестр оборудования'!O14)</f>
        <v/>
      </c>
      <c r="H25" s="51"/>
      <c r="I25" s="51" t="str">
        <f>IF('Реестр оборудования'!E14="","",'Реестр оборудования'!E14)</f>
        <v/>
      </c>
      <c r="J25" s="51" t="str">
        <f>IF('Реестр оборудования'!F14="","",'Реестр оборудования'!F14)</f>
        <v/>
      </c>
      <c r="K25" s="53">
        <f t="shared" si="0"/>
        <v>0</v>
      </c>
      <c r="L25" s="51" t="str">
        <f>IF('Реестр оборудования'!K14="","",'Реестр оборудования'!K14)</f>
        <v/>
      </c>
      <c r="M25" s="52" t="str">
        <f>IF('Реестр оборудования'!M14="","",'Реестр оборудования'!M14)</f>
        <v/>
      </c>
      <c r="N25" s="51" t="str">
        <f>IF('Реестр оборудования'!I14="","",'Реестр оборудования'!I14)</f>
        <v/>
      </c>
      <c r="O25" s="52" t="str">
        <f>IF('Реестр оборудования'!J14="","",'Реестр оборудования'!J14)</f>
        <v/>
      </c>
    </row>
    <row r="26" spans="1:15" x14ac:dyDescent="0.2">
      <c r="A26" s="51" t="str">
        <f>IF('Реестр оборудования'!B15="","",IF('Реестр оборудования'!C15="","ROW-"&amp;'Реестр оборудования'!A15,'Реестр оборудования'!C15))</f>
        <v/>
      </c>
      <c r="B26" s="51" t="str">
        <f>IF('Реестр оборудования'!B15="","",'Реестр оборудования'!B15)</f>
        <v/>
      </c>
      <c r="C26" s="51" t="str">
        <f>IF('Реестр оборудования'!C15="","",'Реестр оборудования'!C15)</f>
        <v/>
      </c>
      <c r="D26" s="51" t="str">
        <f>IF('Реестр оборудования'!D15="","",'Реестр оборудования'!D15)</f>
        <v/>
      </c>
      <c r="E26" s="52" t="str">
        <f>IF('Реестр оборудования'!G15="","",'Реестр оборудования'!G15)</f>
        <v/>
      </c>
      <c r="F26" s="52"/>
      <c r="G26" s="51" t="str">
        <f>IF('Реестр оборудования'!O15="","",'Реестр оборудования'!O15)</f>
        <v/>
      </c>
      <c r="H26" s="51"/>
      <c r="I26" s="51" t="str">
        <f>IF('Реестр оборудования'!E15="","",'Реестр оборудования'!E15)</f>
        <v/>
      </c>
      <c r="J26" s="51" t="str">
        <f>IF('Реестр оборудования'!F15="","",'Реестр оборудования'!F15)</f>
        <v/>
      </c>
      <c r="K26" s="53">
        <f t="shared" si="0"/>
        <v>0</v>
      </c>
      <c r="L26" s="51" t="str">
        <f>IF('Реестр оборудования'!K15="","",'Реестр оборудования'!K15)</f>
        <v/>
      </c>
      <c r="M26" s="52" t="str">
        <f>IF('Реестр оборудования'!M15="","",'Реестр оборудования'!M15)</f>
        <v/>
      </c>
      <c r="N26" s="51" t="str">
        <f>IF('Реестр оборудования'!I15="","",'Реестр оборудования'!I15)</f>
        <v/>
      </c>
      <c r="O26" s="52" t="str">
        <f>IF('Реестр оборудования'!J15="","",'Реестр оборудования'!J15)</f>
        <v/>
      </c>
    </row>
    <row r="27" spans="1:15" x14ac:dyDescent="0.2">
      <c r="A27" s="51" t="str">
        <f>IF('Реестр оборудования'!B16="","",IF('Реестр оборудования'!C16="","ROW-"&amp;'Реестр оборудования'!A16,'Реестр оборудования'!C16))</f>
        <v/>
      </c>
      <c r="B27" s="51" t="str">
        <f>IF('Реестр оборудования'!B16="","",'Реестр оборудования'!B16)</f>
        <v/>
      </c>
      <c r="C27" s="51" t="str">
        <f>IF('Реестр оборудования'!C16="","",'Реестр оборудования'!C16)</f>
        <v/>
      </c>
      <c r="D27" s="51" t="str">
        <f>IF('Реестр оборудования'!D16="","",'Реестр оборудования'!D16)</f>
        <v/>
      </c>
      <c r="E27" s="52" t="str">
        <f>IF('Реестр оборудования'!G16="","",'Реестр оборудования'!G16)</f>
        <v/>
      </c>
      <c r="F27" s="52"/>
      <c r="G27" s="51" t="str">
        <f>IF('Реестр оборудования'!O16="","",'Реестр оборудования'!O16)</f>
        <v/>
      </c>
      <c r="H27" s="51"/>
      <c r="I27" s="51" t="str">
        <f>IF('Реестр оборудования'!E16="","",'Реестр оборудования'!E16)</f>
        <v/>
      </c>
      <c r="J27" s="51" t="str">
        <f>IF('Реестр оборудования'!F16="","",'Реестр оборудования'!F16)</f>
        <v/>
      </c>
      <c r="K27" s="53">
        <f t="shared" si="0"/>
        <v>0</v>
      </c>
      <c r="L27" s="51" t="str">
        <f>IF('Реестр оборудования'!K16="","",'Реестр оборудования'!K16)</f>
        <v/>
      </c>
      <c r="M27" s="52" t="str">
        <f>IF('Реестр оборудования'!M16="","",'Реестр оборудования'!M16)</f>
        <v/>
      </c>
      <c r="N27" s="51" t="str">
        <f>IF('Реестр оборудования'!I16="","",'Реестр оборудования'!I16)</f>
        <v/>
      </c>
      <c r="O27" s="52" t="str">
        <f>IF('Реестр оборудования'!J16="","",'Реестр оборудования'!J16)</f>
        <v/>
      </c>
    </row>
    <row r="28" spans="1:15" x14ac:dyDescent="0.2">
      <c r="A28" s="51" t="str">
        <f>IF('Реестр оборудования'!B17="","",IF('Реестр оборудования'!C17="","ROW-"&amp;'Реестр оборудования'!A17,'Реестр оборудования'!C17))</f>
        <v/>
      </c>
      <c r="B28" s="51" t="str">
        <f>IF('Реестр оборудования'!B17="","",'Реестр оборудования'!B17)</f>
        <v/>
      </c>
      <c r="C28" s="51" t="str">
        <f>IF('Реестр оборудования'!C17="","",'Реестр оборудования'!C17)</f>
        <v/>
      </c>
      <c r="D28" s="51" t="str">
        <f>IF('Реестр оборудования'!D17="","",'Реестр оборудования'!D17)</f>
        <v/>
      </c>
      <c r="E28" s="52" t="str">
        <f>IF('Реестр оборудования'!G17="","",'Реестр оборудования'!G17)</f>
        <v/>
      </c>
      <c r="F28" s="52"/>
      <c r="G28" s="51" t="str">
        <f>IF('Реестр оборудования'!O17="","",'Реестр оборудования'!O17)</f>
        <v/>
      </c>
      <c r="H28" s="51"/>
      <c r="I28" s="51" t="str">
        <f>IF('Реестр оборудования'!E17="","",'Реестр оборудования'!E17)</f>
        <v/>
      </c>
      <c r="J28" s="51" t="str">
        <f>IF('Реестр оборудования'!F17="","",'Реестр оборудования'!F17)</f>
        <v/>
      </c>
      <c r="K28" s="53">
        <f t="shared" si="0"/>
        <v>0</v>
      </c>
      <c r="L28" s="51" t="str">
        <f>IF('Реестр оборудования'!K17="","",'Реестр оборудования'!K17)</f>
        <v/>
      </c>
      <c r="M28" s="52" t="str">
        <f>IF('Реестр оборудования'!M17="","",'Реестр оборудования'!M17)</f>
        <v/>
      </c>
      <c r="N28" s="51" t="str">
        <f>IF('Реестр оборудования'!I17="","",'Реестр оборудования'!I17)</f>
        <v/>
      </c>
      <c r="O28" s="52" t="str">
        <f>IF('Реестр оборудования'!J17="","",'Реестр оборудования'!J17)</f>
        <v/>
      </c>
    </row>
    <row r="29" spans="1:15" x14ac:dyDescent="0.2">
      <c r="A29" s="51" t="str">
        <f>IF('Реестр оборудования'!B18="","",IF('Реестр оборудования'!C18="","ROW-"&amp;'Реестр оборудования'!A18,'Реестр оборудования'!C18))</f>
        <v/>
      </c>
      <c r="B29" s="51" t="str">
        <f>IF('Реестр оборудования'!B18="","",'Реестр оборудования'!B18)</f>
        <v/>
      </c>
      <c r="C29" s="51" t="str">
        <f>IF('Реестр оборудования'!C18="","",'Реестр оборудования'!C18)</f>
        <v/>
      </c>
      <c r="D29" s="51" t="str">
        <f>IF('Реестр оборудования'!D18="","",'Реестр оборудования'!D18)</f>
        <v/>
      </c>
      <c r="E29" s="52" t="str">
        <f>IF('Реестр оборудования'!G18="","",'Реестр оборудования'!G18)</f>
        <v/>
      </c>
      <c r="F29" s="52"/>
      <c r="G29" s="51" t="str">
        <f>IF('Реестр оборудования'!O18="","",'Реестр оборудования'!O18)</f>
        <v/>
      </c>
      <c r="H29" s="51"/>
      <c r="I29" s="51" t="str">
        <f>IF('Реестр оборудования'!E18="","",'Реестр оборудования'!E18)</f>
        <v/>
      </c>
      <c r="J29" s="51" t="str">
        <f>IF('Реестр оборудования'!F18="","",'Реестр оборудования'!F18)</f>
        <v/>
      </c>
      <c r="K29" s="53">
        <f t="shared" si="0"/>
        <v>0</v>
      </c>
      <c r="L29" s="51" t="str">
        <f>IF('Реестр оборудования'!K18="","",'Реестр оборудования'!K18)</f>
        <v/>
      </c>
      <c r="M29" s="52" t="str">
        <f>IF('Реестр оборудования'!M18="","",'Реестр оборудования'!M18)</f>
        <v/>
      </c>
      <c r="N29" s="51" t="str">
        <f>IF('Реестр оборудования'!I18="","",'Реестр оборудования'!I18)</f>
        <v/>
      </c>
      <c r="O29" s="52" t="str">
        <f>IF('Реестр оборудования'!J18="","",'Реестр оборудования'!J18)</f>
        <v/>
      </c>
    </row>
    <row r="30" spans="1:15" x14ac:dyDescent="0.2">
      <c r="A30" s="51" t="str">
        <f>IF('Реестр оборудования'!B19="","",IF('Реестр оборудования'!C19="","ROW-"&amp;'Реестр оборудования'!A19,'Реестр оборудования'!C19))</f>
        <v/>
      </c>
      <c r="B30" s="51" t="str">
        <f>IF('Реестр оборудования'!B19="","",'Реестр оборудования'!B19)</f>
        <v/>
      </c>
      <c r="C30" s="51" t="str">
        <f>IF('Реестр оборудования'!C19="","",'Реестр оборудования'!C19)</f>
        <v/>
      </c>
      <c r="D30" s="51" t="str">
        <f>IF('Реестр оборудования'!D19="","",'Реестр оборудования'!D19)</f>
        <v/>
      </c>
      <c r="E30" s="52" t="str">
        <f>IF('Реестр оборудования'!G19="","",'Реестр оборудования'!G19)</f>
        <v/>
      </c>
      <c r="F30" s="52"/>
      <c r="G30" s="51" t="str">
        <f>IF('Реестр оборудования'!O19="","",'Реестр оборудования'!O19)</f>
        <v/>
      </c>
      <c r="H30" s="51"/>
      <c r="I30" s="51" t="str">
        <f>IF('Реестр оборудования'!E19="","",'Реестр оборудования'!E19)</f>
        <v/>
      </c>
      <c r="J30" s="51" t="str">
        <f>IF('Реестр оборудования'!F19="","",'Реестр оборудования'!F19)</f>
        <v/>
      </c>
      <c r="K30" s="53">
        <f t="shared" si="0"/>
        <v>0</v>
      </c>
      <c r="L30" s="51" t="str">
        <f>IF('Реестр оборудования'!K19="","",'Реестр оборудования'!K19)</f>
        <v/>
      </c>
      <c r="M30" s="52" t="str">
        <f>IF('Реестр оборудования'!M19="","",'Реестр оборудования'!M19)</f>
        <v/>
      </c>
      <c r="N30" s="51" t="str">
        <f>IF('Реестр оборудования'!I19="","",'Реестр оборудования'!I19)</f>
        <v/>
      </c>
      <c r="O30" s="52" t="str">
        <f>IF('Реестр оборудования'!J19="","",'Реестр оборудования'!J19)</f>
        <v/>
      </c>
    </row>
    <row r="31" spans="1:15" x14ac:dyDescent="0.2">
      <c r="A31" s="51" t="str">
        <f>IF('Реестр оборудования'!B20="","",IF('Реестр оборудования'!C20="","ROW-"&amp;'Реестр оборудования'!A20,'Реестр оборудования'!C20))</f>
        <v/>
      </c>
      <c r="B31" s="51" t="str">
        <f>IF('Реестр оборудования'!B20="","",'Реестр оборудования'!B20)</f>
        <v/>
      </c>
      <c r="C31" s="51" t="str">
        <f>IF('Реестр оборудования'!C20="","",'Реестр оборудования'!C20)</f>
        <v/>
      </c>
      <c r="D31" s="51" t="str">
        <f>IF('Реестр оборудования'!D20="","",'Реестр оборудования'!D20)</f>
        <v/>
      </c>
      <c r="E31" s="52" t="str">
        <f>IF('Реестр оборудования'!G20="","",'Реестр оборудования'!G20)</f>
        <v/>
      </c>
      <c r="F31" s="52"/>
      <c r="G31" s="51" t="str">
        <f>IF('Реестр оборудования'!O20="","",'Реестр оборудования'!O20)</f>
        <v/>
      </c>
      <c r="H31" s="51"/>
      <c r="I31" s="51" t="str">
        <f>IF('Реестр оборудования'!E20="","",'Реестр оборудования'!E20)</f>
        <v/>
      </c>
      <c r="J31" s="51" t="str">
        <f>IF('Реестр оборудования'!F20="","",'Реестр оборудования'!F20)</f>
        <v/>
      </c>
      <c r="K31" s="53">
        <f t="shared" si="0"/>
        <v>0</v>
      </c>
      <c r="L31" s="51" t="str">
        <f>IF('Реестр оборудования'!K20="","",'Реестр оборудования'!K20)</f>
        <v/>
      </c>
      <c r="M31" s="52" t="str">
        <f>IF('Реестр оборудования'!M20="","",'Реестр оборудования'!M20)</f>
        <v/>
      </c>
      <c r="N31" s="51" t="str">
        <f>IF('Реестр оборудования'!I20="","",'Реестр оборудования'!I20)</f>
        <v/>
      </c>
      <c r="O31" s="52" t="str">
        <f>IF('Реестр оборудования'!J20="","",'Реестр оборудования'!J20)</f>
        <v/>
      </c>
    </row>
    <row r="32" spans="1:15" x14ac:dyDescent="0.2">
      <c r="A32" s="51" t="str">
        <f>IF('Реестр оборудования'!B21="","",IF('Реестр оборудования'!C21="","ROW-"&amp;'Реестр оборудования'!A21,'Реестр оборудования'!C21))</f>
        <v/>
      </c>
      <c r="B32" s="51" t="str">
        <f>IF('Реестр оборудования'!B21="","",'Реестр оборудования'!B21)</f>
        <v/>
      </c>
      <c r="C32" s="51" t="str">
        <f>IF('Реестр оборудования'!C21="","",'Реестр оборудования'!C21)</f>
        <v/>
      </c>
      <c r="D32" s="51" t="str">
        <f>IF('Реестр оборудования'!D21="","",'Реестр оборудования'!D21)</f>
        <v/>
      </c>
      <c r="E32" s="52" t="str">
        <f>IF('Реестр оборудования'!G21="","",'Реестр оборудования'!G21)</f>
        <v/>
      </c>
      <c r="F32" s="52"/>
      <c r="G32" s="51" t="str">
        <f>IF('Реестр оборудования'!O21="","",'Реестр оборудования'!O21)</f>
        <v/>
      </c>
      <c r="H32" s="51"/>
      <c r="I32" s="51" t="str">
        <f>IF('Реестр оборудования'!E21="","",'Реестр оборудования'!E21)</f>
        <v/>
      </c>
      <c r="J32" s="51" t="str">
        <f>IF('Реестр оборудования'!F21="","",'Реестр оборудования'!F21)</f>
        <v/>
      </c>
      <c r="K32" s="53">
        <f t="shared" si="0"/>
        <v>0</v>
      </c>
      <c r="L32" s="51" t="str">
        <f>IF('Реестр оборудования'!K21="","",'Реестр оборудования'!K21)</f>
        <v/>
      </c>
      <c r="M32" s="52" t="str">
        <f>IF('Реестр оборудования'!M21="","",'Реестр оборудования'!M21)</f>
        <v/>
      </c>
      <c r="N32" s="51" t="str">
        <f>IF('Реестр оборудования'!I21="","",'Реестр оборудования'!I21)</f>
        <v/>
      </c>
      <c r="O32" s="52" t="str">
        <f>IF('Реестр оборудования'!J21="","",'Реестр оборудования'!J21)</f>
        <v/>
      </c>
    </row>
    <row r="34" spans="1:15" x14ac:dyDescent="0.2">
      <c r="A34" s="60" t="s">
        <v>172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</row>
  </sheetData>
  <mergeCells count="2">
    <mergeCell ref="A1:K1"/>
    <mergeCell ref="A34:K3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Инструкция</vt:lpstr>
      <vt:lpstr>Справочники</vt:lpstr>
      <vt:lpstr>Реестр оборудования</vt:lpstr>
      <vt:lpstr>График план-факт</vt:lpstr>
      <vt:lpstr>Дашборд</vt:lpstr>
      <vt:lpstr>_E_TOIR_IMPORT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Годовой график ППР оборудования – шаблон e-toir.ru</dc:title>
  <dc:subject/>
  <dc:creator>e-toir.ru</dc:creator>
  <dc:description>Шаблон годового графика ППР, версия 1.2. Заполненный файл можно загрузить в систему e-toir.ru для автоматического создания оборудования, локаций и сотрудников.</dc:description>
  <cp:lastModifiedBy>Василий Силин</cp:lastModifiedBy>
  <cp:revision>0</cp:revision>
  <dcterms:created xsi:type="dcterms:W3CDTF">2026-07-13T13:01:54Z</dcterms:created>
  <dcterms:modified xsi:type="dcterms:W3CDTF">2026-09-02T08:00:10Z</dcterms:modified>
  <dc:language>en-US</dc:language>
</cp:coreProperties>
</file>